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4" documentId="13_ncr:1_{EBA08106-0A48-41A1-A874-4B5029E56526}" xr6:coauthVersionLast="47" xr6:coauthVersionMax="47" xr10:uidLastSave="{D4D66EEC-DB7F-4894-84C7-EEC8E6B0ED7F}"/>
  <bookViews>
    <workbookView xWindow="-110" yWindow="-110" windowWidth="19420" windowHeight="1030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2">เลย!$1:$6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5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O330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N311" i="21"/>
  <c r="M311" i="21"/>
  <c r="P311" i="21" s="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L296" i="21"/>
  <c r="L295" i="21"/>
  <c r="N294" i="21"/>
  <c r="M294" i="21"/>
  <c r="O293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N272" i="21"/>
  <c r="M272" i="21"/>
  <c r="P272" i="21" s="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L226" i="21"/>
  <c r="L225" i="21"/>
  <c r="N224" i="21"/>
  <c r="M224" i="21"/>
  <c r="O223" i="21"/>
  <c r="N221" i="21"/>
  <c r="M221" i="21"/>
  <c r="P221" i="21" s="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O141" i="21"/>
  <c r="N141" i="21"/>
  <c r="M141" i="21"/>
  <c r="P141" i="21" s="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N119" i="21"/>
  <c r="M119" i="21"/>
  <c r="P119" i="21" s="1"/>
  <c r="L119" i="21"/>
  <c r="O119" i="21" s="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O69" i="21"/>
  <c r="P67" i="21"/>
  <c r="N67" i="21"/>
  <c r="M67" i="21"/>
  <c r="L67" i="21"/>
  <c r="O67" i="21" s="1"/>
  <c r="J65" i="21"/>
  <c r="I65" i="21"/>
  <c r="K65" i="21" s="1"/>
  <c r="J64" i="21"/>
  <c r="I64" i="21"/>
  <c r="K64" i="21" s="1"/>
  <c r="N61" i="21"/>
  <c r="L61" i="21"/>
  <c r="L59" i="21"/>
  <c r="L58" i="21"/>
  <c r="N57" i="21"/>
  <c r="M57" i="21"/>
  <c r="N54" i="21"/>
  <c r="M54" i="21"/>
  <c r="P54" i="21" s="1"/>
  <c r="L54" i="21"/>
  <c r="O54" i="21" s="1"/>
  <c r="N49" i="21"/>
  <c r="L49" i="2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M34" i="21"/>
  <c r="P34" i="21" s="1"/>
  <c r="M33" i="21"/>
  <c r="P33" i="21" s="1"/>
  <c r="M32" i="21"/>
  <c r="M30" i="21" s="1"/>
  <c r="P30" i="21" s="1"/>
  <c r="M31" i="21"/>
  <c r="P31" i="21" s="1"/>
  <c r="M29" i="21"/>
  <c r="M28" i="21" s="1"/>
  <c r="P28" i="21" s="1"/>
  <c r="P25" i="21"/>
  <c r="N25" i="21"/>
  <c r="N15" i="21" s="1"/>
  <c r="M25" i="21"/>
  <c r="M15" i="21" s="1"/>
  <c r="L25" i="21"/>
  <c r="O25" i="21" s="1"/>
  <c r="N24" i="21"/>
  <c r="M24" i="21"/>
  <c r="P24" i="21" s="1"/>
  <c r="N23" i="21"/>
  <c r="M23" i="21"/>
  <c r="P23" i="21" s="1"/>
  <c r="O21" i="21"/>
  <c r="N21" i="21"/>
  <c r="N19" i="21" s="1"/>
  <c r="M21" i="21"/>
  <c r="P21" i="21" s="1"/>
  <c r="L21" i="21"/>
  <c r="L19" i="21" s="1"/>
  <c r="O19" i="21" s="1"/>
  <c r="L15" i="21"/>
  <c r="O15" i="21" s="1"/>
  <c r="M14" i="21"/>
  <c r="P14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M337" i="20" s="1"/>
  <c r="M26" i="20" s="1"/>
  <c r="M16" i="20" s="1"/>
  <c r="L335" i="20"/>
  <c r="L334" i="20"/>
  <c r="N333" i="20"/>
  <c r="M333" i="20"/>
  <c r="O332" i="20"/>
  <c r="N330" i="20"/>
  <c r="M330" i="20"/>
  <c r="P330" i="20" s="1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P291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N272" i="20"/>
  <c r="M272" i="20"/>
  <c r="P272" i="20" s="1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N251" i="20"/>
  <c r="M251" i="20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P141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N67" i="20"/>
  <c r="M67" i="20"/>
  <c r="P67" i="20" s="1"/>
  <c r="L67" i="20"/>
  <c r="J65" i="20"/>
  <c r="I65" i="20"/>
  <c r="J64" i="20"/>
  <c r="I64" i="20"/>
  <c r="N61" i="20"/>
  <c r="L61" i="20"/>
  <c r="O61" i="20" s="1"/>
  <c r="L59" i="20"/>
  <c r="L58" i="20"/>
  <c r="N57" i="20"/>
  <c r="M57" i="20"/>
  <c r="N54" i="20"/>
  <c r="M54" i="20"/>
  <c r="L54" i="20"/>
  <c r="O54" i="20" s="1"/>
  <c r="N49" i="20"/>
  <c r="L49" i="20"/>
  <c r="O49" i="20" s="1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M34" i="20"/>
  <c r="P34" i="20" s="1"/>
  <c r="M33" i="20"/>
  <c r="P33" i="20" s="1"/>
  <c r="M32" i="20"/>
  <c r="P32" i="20" s="1"/>
  <c r="M31" i="20"/>
  <c r="P31" i="20" s="1"/>
  <c r="M30" i="20"/>
  <c r="P30" i="20" s="1"/>
  <c r="M29" i="20"/>
  <c r="P29" i="20" s="1"/>
  <c r="O25" i="20"/>
  <c r="N25" i="20"/>
  <c r="M25" i="20"/>
  <c r="L25" i="20"/>
  <c r="L15" i="20" s="1"/>
  <c r="O15" i="20" s="1"/>
  <c r="N24" i="20"/>
  <c r="M24" i="20"/>
  <c r="P24" i="20" s="1"/>
  <c r="N23" i="20"/>
  <c r="M23" i="20"/>
  <c r="P21" i="20"/>
  <c r="N21" i="20"/>
  <c r="M21" i="20"/>
  <c r="L21" i="20"/>
  <c r="L19" i="20" s="1"/>
  <c r="O19" i="20" s="1"/>
  <c r="N19" i="20"/>
  <c r="M19" i="20"/>
  <c r="N15" i="20"/>
  <c r="M11" i="20"/>
  <c r="P11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L296" i="19"/>
  <c r="L295" i="19"/>
  <c r="N294" i="19"/>
  <c r="M294" i="19"/>
  <c r="P294" i="19" s="1"/>
  <c r="O293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M271" i="19" s="1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L256" i="19"/>
  <c r="L255" i="19"/>
  <c r="N254" i="19"/>
  <c r="M254" i="19"/>
  <c r="O253" i="19"/>
  <c r="N251" i="19"/>
  <c r="M251" i="19"/>
  <c r="P251" i="19" s="1"/>
  <c r="L251" i="19"/>
  <c r="O251" i="19" s="1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L226" i="19"/>
  <c r="L225" i="19"/>
  <c r="N224" i="19"/>
  <c r="M224" i="19"/>
  <c r="M222" i="19" s="1"/>
  <c r="O223" i="19"/>
  <c r="N221" i="19"/>
  <c r="M221" i="19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L146" i="19"/>
  <c r="L145" i="19"/>
  <c r="N144" i="19"/>
  <c r="M144" i="19"/>
  <c r="O143" i="19"/>
  <c r="N141" i="19"/>
  <c r="M141" i="19"/>
  <c r="P141" i="19" s="1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N119" i="19"/>
  <c r="M119" i="19"/>
  <c r="P119" i="19" s="1"/>
  <c r="L119" i="19"/>
  <c r="O119" i="19" s="1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P98" i="19" s="1"/>
  <c r="O97" i="19"/>
  <c r="N95" i="19"/>
  <c r="M95" i="19"/>
  <c r="P95" i="19" s="1"/>
  <c r="L95" i="19"/>
  <c r="O95" i="19" s="1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O54" i="19"/>
  <c r="N54" i="19"/>
  <c r="M54" i="19"/>
  <c r="L54" i="19"/>
  <c r="N49" i="19"/>
  <c r="L49" i="19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M34" i="19"/>
  <c r="P34" i="19" s="1"/>
  <c r="M33" i="19"/>
  <c r="P33" i="19" s="1"/>
  <c r="M32" i="19"/>
  <c r="P32" i="19" s="1"/>
  <c r="M31" i="19"/>
  <c r="P31" i="19" s="1"/>
  <c r="M30" i="19"/>
  <c r="P30" i="19" s="1"/>
  <c r="M29" i="19"/>
  <c r="N25" i="19"/>
  <c r="M25" i="19"/>
  <c r="P25" i="19" s="1"/>
  <c r="L25" i="19"/>
  <c r="O25" i="19" s="1"/>
  <c r="N24" i="19"/>
  <c r="M24" i="19"/>
  <c r="N23" i="19"/>
  <c r="M23" i="19"/>
  <c r="N21" i="19"/>
  <c r="N19" i="19" s="1"/>
  <c r="M21" i="19"/>
  <c r="P21" i="19" s="1"/>
  <c r="L21" i="19"/>
  <c r="M19" i="19"/>
  <c r="P19" i="19" s="1"/>
  <c r="N15" i="19"/>
  <c r="M15" i="19"/>
  <c r="P15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P314" i="18" s="1"/>
  <c r="O313" i="18"/>
  <c r="P311" i="18"/>
  <c r="O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O291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L146" i="18"/>
  <c r="L145" i="18"/>
  <c r="N144" i="18"/>
  <c r="M144" i="18"/>
  <c r="M142" i="18" s="1"/>
  <c r="O143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L59" i="18"/>
  <c r="L58" i="18"/>
  <c r="N57" i="18"/>
  <c r="M57" i="18"/>
  <c r="M55" i="18" s="1"/>
  <c r="N54" i="18"/>
  <c r="M54" i="18"/>
  <c r="P54" i="18" s="1"/>
  <c r="L54" i="18"/>
  <c r="N49" i="18"/>
  <c r="L49" i="18"/>
  <c r="L47" i="18"/>
  <c r="L46" i="18"/>
  <c r="N45" i="18"/>
  <c r="M45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M32" i="18"/>
  <c r="M31" i="18"/>
  <c r="N25" i="18"/>
  <c r="N15" i="18" s="1"/>
  <c r="M25" i="18"/>
  <c r="L25" i="18"/>
  <c r="N24" i="18"/>
  <c r="M24" i="18"/>
  <c r="N23" i="18"/>
  <c r="M23" i="18"/>
  <c r="P23" i="18" s="1"/>
  <c r="N21" i="18"/>
  <c r="M21" i="18"/>
  <c r="P21" i="18" s="1"/>
  <c r="L21" i="18"/>
  <c r="O21" i="18" s="1"/>
  <c r="M19" i="18"/>
  <c r="L19" i="18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1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O221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O143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N67" i="17"/>
  <c r="M67" i="17"/>
  <c r="P67" i="17" s="1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O54" i="17"/>
  <c r="N54" i="17"/>
  <c r="M54" i="17"/>
  <c r="P54" i="17" s="1"/>
  <c r="L54" i="17"/>
  <c r="N49" i="17"/>
  <c r="L49" i="17"/>
  <c r="L47" i="17"/>
  <c r="L46" i="17"/>
  <c r="N45" i="17"/>
  <c r="M45" i="17"/>
  <c r="N42" i="17"/>
  <c r="M42" i="17"/>
  <c r="P42" i="17" s="1"/>
  <c r="L42" i="17"/>
  <c r="P36" i="17"/>
  <c r="O36" i="17"/>
  <c r="P35" i="17"/>
  <c r="O35" i="17"/>
  <c r="M34" i="17"/>
  <c r="P34" i="17" s="1"/>
  <c r="M33" i="17"/>
  <c r="P33" i="17" s="1"/>
  <c r="P32" i="17"/>
  <c r="M32" i="17"/>
  <c r="M30" i="17" s="1"/>
  <c r="P30" i="17" s="1"/>
  <c r="M31" i="17"/>
  <c r="P31" i="17" s="1"/>
  <c r="M29" i="17"/>
  <c r="N25" i="17"/>
  <c r="N15" i="17" s="1"/>
  <c r="M25" i="17"/>
  <c r="L25" i="17"/>
  <c r="L15" i="17" s="1"/>
  <c r="O15" i="17" s="1"/>
  <c r="N24" i="17"/>
  <c r="M24" i="17"/>
  <c r="P24" i="17" s="1"/>
  <c r="N23" i="17"/>
  <c r="M23" i="17"/>
  <c r="P23" i="17" s="1"/>
  <c r="N21" i="17"/>
  <c r="N19" i="17" s="1"/>
  <c r="M21" i="17"/>
  <c r="L21" i="17"/>
  <c r="M14" i="17"/>
  <c r="P14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M220" i="16" s="1"/>
  <c r="O223" i="16"/>
  <c r="N221" i="16"/>
  <c r="M221" i="16"/>
  <c r="P221" i="16" s="1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N54" i="16"/>
  <c r="M54" i="16"/>
  <c r="P54" i="16" s="1"/>
  <c r="L54" i="16"/>
  <c r="O54" i="16" s="1"/>
  <c r="N49" i="16"/>
  <c r="L49" i="16"/>
  <c r="L47" i="16"/>
  <c r="L46" i="16"/>
  <c r="N45" i="16"/>
  <c r="M45" i="16"/>
  <c r="O42" i="16"/>
  <c r="N42" i="16"/>
  <c r="M42" i="16"/>
  <c r="P42" i="16" s="1"/>
  <c r="L42" i="16"/>
  <c r="P36" i="16"/>
  <c r="O36" i="16"/>
  <c r="P35" i="16"/>
  <c r="O35" i="16"/>
  <c r="M34" i="16"/>
  <c r="M33" i="16"/>
  <c r="M32" i="16"/>
  <c r="M30" i="16" s="1"/>
  <c r="P31" i="16"/>
  <c r="M31" i="16"/>
  <c r="P30" i="16"/>
  <c r="M29" i="16"/>
  <c r="P25" i="16"/>
  <c r="N25" i="16"/>
  <c r="N15" i="16" s="1"/>
  <c r="M25" i="16"/>
  <c r="L25" i="16"/>
  <c r="N24" i="16"/>
  <c r="M24" i="16"/>
  <c r="P24" i="16" s="1"/>
  <c r="N23" i="16"/>
  <c r="M23" i="16"/>
  <c r="P23" i="16" s="1"/>
  <c r="P21" i="16"/>
  <c r="N21" i="16"/>
  <c r="M21" i="16"/>
  <c r="L21" i="16"/>
  <c r="O21" i="16" s="1"/>
  <c r="M19" i="16"/>
  <c r="P19" i="16" s="1"/>
  <c r="L19" i="16"/>
  <c r="P15" i="16"/>
  <c r="M15" i="16"/>
  <c r="M11" i="16"/>
  <c r="P11" i="16" s="1"/>
  <c r="M9" i="16"/>
  <c r="P9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M329" i="15" s="1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P221" i="15" s="1"/>
  <c r="L221" i="15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M140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M102" i="15" s="1"/>
  <c r="L100" i="15"/>
  <c r="L99" i="15"/>
  <c r="N98" i="15"/>
  <c r="M98" i="15"/>
  <c r="O97" i="15"/>
  <c r="N95" i="15"/>
  <c r="M95" i="15"/>
  <c r="L95" i="15"/>
  <c r="O95" i="15" s="1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M53" i="15" s="1"/>
  <c r="P54" i="15"/>
  <c r="N54" i="15"/>
  <c r="M54" i="15"/>
  <c r="L54" i="15"/>
  <c r="O54" i="15" s="1"/>
  <c r="N49" i="15"/>
  <c r="L49" i="15"/>
  <c r="L47" i="15"/>
  <c r="L46" i="15"/>
  <c r="N45" i="15"/>
  <c r="M45" i="15"/>
  <c r="N42" i="15"/>
  <c r="M42" i="15"/>
  <c r="P42" i="15" s="1"/>
  <c r="L42" i="15"/>
  <c r="O42" i="15" s="1"/>
  <c r="P36" i="15"/>
  <c r="O36" i="15"/>
  <c r="P35" i="15"/>
  <c r="O35" i="15"/>
  <c r="M34" i="15"/>
  <c r="P34" i="15" s="1"/>
  <c r="P33" i="15"/>
  <c r="M33" i="15"/>
  <c r="M32" i="15"/>
  <c r="M31" i="15"/>
  <c r="P31" i="15" s="1"/>
  <c r="M29" i="15"/>
  <c r="P29" i="15" s="1"/>
  <c r="P25" i="15"/>
  <c r="N25" i="15"/>
  <c r="M25" i="15"/>
  <c r="M15" i="15" s="1"/>
  <c r="P15" i="15" s="1"/>
  <c r="L25" i="15"/>
  <c r="N24" i="15"/>
  <c r="M24" i="15"/>
  <c r="M14" i="15" s="1"/>
  <c r="P14" i="15" s="1"/>
  <c r="P23" i="15"/>
  <c r="N23" i="15"/>
  <c r="M23" i="15"/>
  <c r="N21" i="15"/>
  <c r="M21" i="15"/>
  <c r="L21" i="15"/>
  <c r="O21" i="15" s="1"/>
  <c r="M19" i="15"/>
  <c r="N15" i="15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O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L256" i="14"/>
  <c r="L255" i="14"/>
  <c r="N254" i="14"/>
  <c r="M254" i="14"/>
  <c r="M252" i="14" s="1"/>
  <c r="O253" i="14"/>
  <c r="N251" i="14"/>
  <c r="M251" i="14"/>
  <c r="P251" i="14" s="1"/>
  <c r="L251" i="14"/>
  <c r="O251" i="14" s="1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P141" i="14" s="1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L67" i="14"/>
  <c r="J65" i="14"/>
  <c r="I65" i="14"/>
  <c r="J64" i="14"/>
  <c r="I64" i="14"/>
  <c r="N61" i="14"/>
  <c r="L61" i="14"/>
  <c r="L59" i="14"/>
  <c r="L58" i="14"/>
  <c r="N57" i="14"/>
  <c r="M57" i="14"/>
  <c r="P54" i="14"/>
  <c r="O54" i="14"/>
  <c r="N54" i="14"/>
  <c r="M54" i="14"/>
  <c r="L54" i="14"/>
  <c r="N49" i="14"/>
  <c r="L49" i="14"/>
  <c r="M49" i="14" s="1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M34" i="14"/>
  <c r="P34" i="14" s="1"/>
  <c r="M33" i="14"/>
  <c r="P33" i="14" s="1"/>
  <c r="M32" i="14"/>
  <c r="M30" i="14" s="1"/>
  <c r="P30" i="14" s="1"/>
  <c r="M31" i="14"/>
  <c r="N25" i="14"/>
  <c r="N15" i="14" s="1"/>
  <c r="M25" i="14"/>
  <c r="P25" i="14" s="1"/>
  <c r="L25" i="14"/>
  <c r="O25" i="14" s="1"/>
  <c r="N24" i="14"/>
  <c r="M24" i="14"/>
  <c r="P23" i="14"/>
  <c r="N23" i="14"/>
  <c r="M23" i="14"/>
  <c r="O21" i="14"/>
  <c r="N21" i="14"/>
  <c r="M21" i="14"/>
  <c r="L21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P141" i="13" s="1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N54" i="13"/>
  <c r="M54" i="13"/>
  <c r="L54" i="13"/>
  <c r="N49" i="13"/>
  <c r="L49" i="13"/>
  <c r="L47" i="13"/>
  <c r="L46" i="13"/>
  <c r="N45" i="13"/>
  <c r="M45" i="13"/>
  <c r="N42" i="13"/>
  <c r="M42" i="13"/>
  <c r="L42" i="13"/>
  <c r="O42" i="13" s="1"/>
  <c r="P36" i="13"/>
  <c r="O36" i="13"/>
  <c r="P35" i="13"/>
  <c r="O35" i="13"/>
  <c r="M34" i="13"/>
  <c r="P34" i="13" s="1"/>
  <c r="M33" i="13"/>
  <c r="P33" i="13" s="1"/>
  <c r="M32" i="13"/>
  <c r="P32" i="13" s="1"/>
  <c r="M31" i="13"/>
  <c r="N25" i="13"/>
  <c r="N15" i="13" s="1"/>
  <c r="M25" i="13"/>
  <c r="L25" i="13"/>
  <c r="O25" i="13" s="1"/>
  <c r="N24" i="13"/>
  <c r="M24" i="13"/>
  <c r="N23" i="13"/>
  <c r="M23" i="13"/>
  <c r="P23" i="13" s="1"/>
  <c r="P21" i="13"/>
  <c r="O21" i="13"/>
  <c r="N21" i="13"/>
  <c r="M21" i="13"/>
  <c r="M11" i="13" s="1"/>
  <c r="L21" i="13"/>
  <c r="L19" i="13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M26" i="12" s="1"/>
  <c r="M16" i="12" s="1"/>
  <c r="L335" i="12"/>
  <c r="L334" i="12"/>
  <c r="N333" i="12"/>
  <c r="M333" i="12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O272" i="12"/>
  <c r="N272" i="12"/>
  <c r="M272" i="12"/>
  <c r="P272" i="12" s="1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P251" i="12" s="1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L100" i="12"/>
  <c r="L99" i="12"/>
  <c r="N98" i="12"/>
  <c r="M98" i="12"/>
  <c r="M96" i="12" s="1"/>
  <c r="P96" i="12" s="1"/>
  <c r="O97" i="12"/>
  <c r="N95" i="12"/>
  <c r="M95" i="12"/>
  <c r="P95" i="12" s="1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N67" i="12"/>
  <c r="M67" i="12"/>
  <c r="L67" i="12"/>
  <c r="O67" i="12" s="1"/>
  <c r="J65" i="12"/>
  <c r="I65" i="12"/>
  <c r="J64" i="12"/>
  <c r="I64" i="12"/>
  <c r="N61" i="12"/>
  <c r="L61" i="12"/>
  <c r="O61" i="12" s="1"/>
  <c r="L59" i="12"/>
  <c r="L58" i="12"/>
  <c r="N57" i="12"/>
  <c r="M57" i="12"/>
  <c r="N54" i="12"/>
  <c r="M54" i="12"/>
  <c r="P54" i="12" s="1"/>
  <c r="L54" i="12"/>
  <c r="O54" i="12" s="1"/>
  <c r="N49" i="12"/>
  <c r="L49" i="12"/>
  <c r="O49" i="12" s="1"/>
  <c r="L47" i="12"/>
  <c r="L46" i="12"/>
  <c r="N45" i="12"/>
  <c r="M45" i="12"/>
  <c r="M43" i="12" s="1"/>
  <c r="M41" i="12" s="1"/>
  <c r="P42" i="12"/>
  <c r="O42" i="12"/>
  <c r="N42" i="12"/>
  <c r="M42" i="12"/>
  <c r="L42" i="12"/>
  <c r="P36" i="12"/>
  <c r="O36" i="12"/>
  <c r="P35" i="12"/>
  <c r="O35" i="12"/>
  <c r="P34" i="12"/>
  <c r="M34" i="12"/>
  <c r="M33" i="12"/>
  <c r="P33" i="12" s="1"/>
  <c r="M32" i="12"/>
  <c r="P32" i="12" s="1"/>
  <c r="M31" i="12"/>
  <c r="M30" i="12"/>
  <c r="P30" i="12" s="1"/>
  <c r="O25" i="12"/>
  <c r="N25" i="12"/>
  <c r="M25" i="12"/>
  <c r="P25" i="12" s="1"/>
  <c r="L25" i="12"/>
  <c r="N24" i="12"/>
  <c r="M24" i="12"/>
  <c r="N23" i="12"/>
  <c r="M23" i="12"/>
  <c r="P23" i="12" s="1"/>
  <c r="P21" i="12"/>
  <c r="N21" i="12"/>
  <c r="M21" i="12"/>
  <c r="M19" i="12" s="1"/>
  <c r="P19" i="12" s="1"/>
  <c r="L21" i="12"/>
  <c r="L19" i="12" s="1"/>
  <c r="M15" i="12"/>
  <c r="P15" i="12" s="1"/>
  <c r="L15" i="12"/>
  <c r="O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N566" i="11"/>
  <c r="L566" i="11"/>
  <c r="N565" i="11"/>
  <c r="L565" i="1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P272" i="11" s="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O95" i="11"/>
  <c r="N95" i="11"/>
  <c r="M95" i="11"/>
  <c r="P95" i="11" s="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N54" i="11"/>
  <c r="M54" i="11"/>
  <c r="P54" i="11" s="1"/>
  <c r="L54" i="11"/>
  <c r="O54" i="11" s="1"/>
  <c r="N49" i="11"/>
  <c r="L49" i="11"/>
  <c r="O49" i="11" s="1"/>
  <c r="L47" i="11"/>
  <c r="L46" i="11"/>
  <c r="N45" i="11"/>
  <c r="M45" i="11"/>
  <c r="M43" i="11" s="1"/>
  <c r="O42" i="11"/>
  <c r="N42" i="11"/>
  <c r="M42" i="11"/>
  <c r="P42" i="11" s="1"/>
  <c r="L42" i="11"/>
  <c r="P36" i="11"/>
  <c r="O36" i="11"/>
  <c r="P35" i="11"/>
  <c r="O35" i="11"/>
  <c r="M34" i="11"/>
  <c r="P34" i="11" s="1"/>
  <c r="M33" i="11"/>
  <c r="M32" i="11"/>
  <c r="P32" i="11" s="1"/>
  <c r="M31" i="11"/>
  <c r="N25" i="11"/>
  <c r="N15" i="11" s="1"/>
  <c r="M25" i="11"/>
  <c r="P25" i="11" s="1"/>
  <c r="L25" i="11"/>
  <c r="O25" i="11" s="1"/>
  <c r="N24" i="11"/>
  <c r="M24" i="11"/>
  <c r="P23" i="11"/>
  <c r="N23" i="11"/>
  <c r="M23" i="11"/>
  <c r="P21" i="11"/>
  <c r="N21" i="11"/>
  <c r="M21" i="11"/>
  <c r="M19" i="11" s="1"/>
  <c r="P19" i="11" s="1"/>
  <c r="L21" i="11"/>
  <c r="N19" i="11"/>
  <c r="P15" i="11"/>
  <c r="M15" i="11"/>
  <c r="L15" i="11"/>
  <c r="O15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L277" i="10"/>
  <c r="L276" i="10"/>
  <c r="N275" i="10"/>
  <c r="M275" i="10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L100" i="10"/>
  <c r="L99" i="10"/>
  <c r="N98" i="10"/>
  <c r="M98" i="10"/>
  <c r="O97" i="10"/>
  <c r="P95" i="10"/>
  <c r="N95" i="10"/>
  <c r="M95" i="10"/>
  <c r="L95" i="10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P67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N54" i="10"/>
  <c r="M54" i="10"/>
  <c r="P54" i="10" s="1"/>
  <c r="L54" i="10"/>
  <c r="N49" i="10"/>
  <c r="L49" i="10"/>
  <c r="O49" i="10" s="1"/>
  <c r="L47" i="10"/>
  <c r="L46" i="10"/>
  <c r="N45" i="10"/>
  <c r="M45" i="10"/>
  <c r="M43" i="10" s="1"/>
  <c r="N42" i="10"/>
  <c r="M42" i="10"/>
  <c r="L42" i="10"/>
  <c r="O42" i="10" s="1"/>
  <c r="P36" i="10"/>
  <c r="O36" i="10"/>
  <c r="P35" i="10"/>
  <c r="O35" i="10"/>
  <c r="M34" i="10"/>
  <c r="M33" i="10"/>
  <c r="P33" i="10" s="1"/>
  <c r="M32" i="10"/>
  <c r="P32" i="10" s="1"/>
  <c r="M31" i="10"/>
  <c r="M30" i="10"/>
  <c r="P30" i="10" s="1"/>
  <c r="P25" i="10"/>
  <c r="N25" i="10"/>
  <c r="M25" i="10"/>
  <c r="L25" i="10"/>
  <c r="N24" i="10"/>
  <c r="M24" i="10"/>
  <c r="P24" i="10" s="1"/>
  <c r="P23" i="10"/>
  <c r="N23" i="10"/>
  <c r="M23" i="10"/>
  <c r="N21" i="10"/>
  <c r="M21" i="10"/>
  <c r="L21" i="10"/>
  <c r="O21" i="10" s="1"/>
  <c r="L19" i="10"/>
  <c r="N15" i="10"/>
  <c r="M15" i="10"/>
  <c r="P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M331" i="9" s="1"/>
  <c r="O332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L256" i="9"/>
  <c r="L255" i="9"/>
  <c r="N254" i="9"/>
  <c r="M254" i="9"/>
  <c r="P254" i="9" s="1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P54" i="9"/>
  <c r="N54" i="9"/>
  <c r="M54" i="9"/>
  <c r="L54" i="9"/>
  <c r="N49" i="9"/>
  <c r="L49" i="9"/>
  <c r="O49" i="9" s="1"/>
  <c r="L47" i="9"/>
  <c r="L46" i="9"/>
  <c r="N45" i="9"/>
  <c r="M45" i="9"/>
  <c r="M43" i="9" s="1"/>
  <c r="N42" i="9"/>
  <c r="M42" i="9"/>
  <c r="L42" i="9"/>
  <c r="O42" i="9" s="1"/>
  <c r="P36" i="9"/>
  <c r="O36" i="9"/>
  <c r="P35" i="9"/>
  <c r="O35" i="9"/>
  <c r="M34" i="9"/>
  <c r="M33" i="9"/>
  <c r="P33" i="9" s="1"/>
  <c r="P32" i="9"/>
  <c r="M32" i="9"/>
  <c r="P31" i="9"/>
  <c r="M31" i="9"/>
  <c r="M29" i="9" s="1"/>
  <c r="M30" i="9"/>
  <c r="P30" i="9" s="1"/>
  <c r="N25" i="9"/>
  <c r="M25" i="9"/>
  <c r="P25" i="9" s="1"/>
  <c r="L25" i="9"/>
  <c r="N24" i="9"/>
  <c r="M24" i="9"/>
  <c r="P24" i="9" s="1"/>
  <c r="N23" i="9"/>
  <c r="M23" i="9"/>
  <c r="P23" i="9" s="1"/>
  <c r="N21" i="9"/>
  <c r="M21" i="9"/>
  <c r="L21" i="9"/>
  <c r="O21" i="9" s="1"/>
  <c r="L19" i="9"/>
  <c r="N15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P141" i="8" s="1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P119" i="8" s="1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4" i="8" s="1"/>
  <c r="M33" i="8"/>
  <c r="P33" i="8" s="1"/>
  <c r="P32" i="8"/>
  <c r="M32" i="8"/>
  <c r="M31" i="8"/>
  <c r="M30" i="8"/>
  <c r="P30" i="8" s="1"/>
  <c r="P25" i="8"/>
  <c r="O25" i="8"/>
  <c r="N25" i="8"/>
  <c r="N15" i="8" s="1"/>
  <c r="M25" i="8"/>
  <c r="L25" i="8"/>
  <c r="N24" i="8"/>
  <c r="M24" i="8"/>
  <c r="P24" i="8" s="1"/>
  <c r="N23" i="8"/>
  <c r="M23" i="8"/>
  <c r="P21" i="8"/>
  <c r="N21" i="8"/>
  <c r="N19" i="8" s="1"/>
  <c r="M21" i="8"/>
  <c r="L21" i="8"/>
  <c r="P19" i="8"/>
  <c r="M19" i="8"/>
  <c r="M15" i="8"/>
  <c r="P15" i="8" s="1"/>
  <c r="L15" i="8"/>
  <c r="O15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N330" i="7"/>
  <c r="M330" i="7"/>
  <c r="L330" i="7"/>
  <c r="L330" i="1" s="1"/>
  <c r="O330" i="1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L277" i="7"/>
  <c r="L276" i="7"/>
  <c r="N275" i="7"/>
  <c r="M275" i="7"/>
  <c r="P275" i="7" s="1"/>
  <c r="O274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P251" i="7"/>
  <c r="N251" i="7"/>
  <c r="N251" i="1" s="1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P141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P54" i="7" s="1"/>
  <c r="L54" i="7"/>
  <c r="O54" i="7" s="1"/>
  <c r="N49" i="7"/>
  <c r="L49" i="7"/>
  <c r="M49" i="7" s="1"/>
  <c r="L47" i="7"/>
  <c r="L46" i="7"/>
  <c r="N45" i="7"/>
  <c r="M45" i="7"/>
  <c r="N42" i="7"/>
  <c r="M42" i="7"/>
  <c r="L42" i="7"/>
  <c r="O42" i="7" s="1"/>
  <c r="P36" i="7"/>
  <c r="O36" i="7"/>
  <c r="P35" i="7"/>
  <c r="O35" i="7"/>
  <c r="M34" i="7"/>
  <c r="P34" i="7" s="1"/>
  <c r="M33" i="7"/>
  <c r="M32" i="7"/>
  <c r="P32" i="7" s="1"/>
  <c r="P31" i="7"/>
  <c r="M31" i="7"/>
  <c r="M29" i="7" s="1"/>
  <c r="P29" i="7" s="1"/>
  <c r="N25" i="7"/>
  <c r="M25" i="7"/>
  <c r="P25" i="7" s="1"/>
  <c r="L25" i="7"/>
  <c r="P24" i="7"/>
  <c r="N24" i="7"/>
  <c r="M24" i="7"/>
  <c r="P23" i="7"/>
  <c r="N23" i="7"/>
  <c r="M23" i="7"/>
  <c r="O21" i="7"/>
  <c r="N21" i="7"/>
  <c r="M21" i="7"/>
  <c r="L21" i="7"/>
  <c r="N15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L316" i="6"/>
  <c r="L315" i="6"/>
  <c r="N314" i="6"/>
  <c r="M314" i="6"/>
  <c r="O313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O293" i="6"/>
  <c r="N291" i="6"/>
  <c r="M291" i="6"/>
  <c r="P291" i="6" s="1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O119" i="6"/>
  <c r="N119" i="6"/>
  <c r="M119" i="6"/>
  <c r="P119" i="6" s="1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O95" i="6"/>
  <c r="N95" i="6"/>
  <c r="M95" i="6"/>
  <c r="P95" i="6" s="1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O67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O54" i="6"/>
  <c r="N54" i="6"/>
  <c r="M54" i="6"/>
  <c r="P54" i="6" s="1"/>
  <c r="L54" i="6"/>
  <c r="N49" i="6"/>
  <c r="L49" i="6"/>
  <c r="M49" i="6" s="1"/>
  <c r="L47" i="6"/>
  <c r="L46" i="6"/>
  <c r="N45" i="6"/>
  <c r="M45" i="6"/>
  <c r="N42" i="6"/>
  <c r="M42" i="6"/>
  <c r="L42" i="6"/>
  <c r="P36" i="6"/>
  <c r="O36" i="6"/>
  <c r="P35" i="6"/>
  <c r="O35" i="6"/>
  <c r="M34" i="6"/>
  <c r="P34" i="6" s="1"/>
  <c r="M33" i="6"/>
  <c r="M32" i="6"/>
  <c r="P32" i="6" s="1"/>
  <c r="M31" i="6"/>
  <c r="N25" i="6"/>
  <c r="M25" i="6"/>
  <c r="P25" i="6" s="1"/>
  <c r="L25" i="6"/>
  <c r="P24" i="6"/>
  <c r="N24" i="6"/>
  <c r="M24" i="6"/>
  <c r="M14" i="6" s="1"/>
  <c r="P14" i="6" s="1"/>
  <c r="N23" i="6"/>
  <c r="M23" i="6"/>
  <c r="P23" i="6" s="1"/>
  <c r="N21" i="6"/>
  <c r="M21" i="6"/>
  <c r="L21" i="6"/>
  <c r="O21" i="6" s="1"/>
  <c r="N15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O119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O67" i="5"/>
  <c r="N67" i="5"/>
  <c r="M67" i="5"/>
  <c r="P67" i="5" s="1"/>
  <c r="L67" i="5"/>
  <c r="J65" i="5"/>
  <c r="I65" i="5"/>
  <c r="J64" i="5"/>
  <c r="I64" i="5"/>
  <c r="N61" i="5"/>
  <c r="L61" i="5"/>
  <c r="L59" i="5"/>
  <c r="L58" i="5"/>
  <c r="N57" i="5"/>
  <c r="M57" i="5"/>
  <c r="N54" i="5"/>
  <c r="M54" i="5"/>
  <c r="P54" i="5" s="1"/>
  <c r="L54" i="5"/>
  <c r="O54" i="5" s="1"/>
  <c r="N49" i="5"/>
  <c r="L49" i="5"/>
  <c r="M49" i="5" s="1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M32" i="5"/>
  <c r="M31" i="5"/>
  <c r="P31" i="5" s="1"/>
  <c r="N25" i="5"/>
  <c r="N15" i="5" s="1"/>
  <c r="M25" i="5"/>
  <c r="L25" i="5"/>
  <c r="O25" i="5" s="1"/>
  <c r="N24" i="5"/>
  <c r="M24" i="5"/>
  <c r="P24" i="5" s="1"/>
  <c r="N23" i="5"/>
  <c r="M23" i="5"/>
  <c r="N21" i="5"/>
  <c r="N19" i="5" s="1"/>
  <c r="M21" i="5"/>
  <c r="L21" i="5"/>
  <c r="J677" i="4"/>
  <c r="J676" i="4"/>
  <c r="J675" i="4"/>
  <c r="J674" i="4"/>
  <c r="J673" i="4"/>
  <c r="J672" i="4"/>
  <c r="N671" i="4"/>
  <c r="L671" i="4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3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J494" i="4"/>
  <c r="I494" i="4"/>
  <c r="K494" i="4" s="1"/>
  <c r="J493" i="4"/>
  <c r="I493" i="4"/>
  <c r="K493" i="4" s="1"/>
  <c r="J492" i="4"/>
  <c r="I492" i="4"/>
  <c r="K492" i="4" s="1"/>
  <c r="J491" i="4"/>
  <c r="I491" i="4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N330" i="4"/>
  <c r="M330" i="4"/>
  <c r="P330" i="4" s="1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P294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N251" i="4"/>
  <c r="M251" i="4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P141" i="4" s="1"/>
  <c r="L141" i="4"/>
  <c r="O141" i="4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P119" i="4" s="1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O54" i="4"/>
  <c r="N54" i="4"/>
  <c r="M54" i="4"/>
  <c r="L54" i="4"/>
  <c r="N49" i="4"/>
  <c r="L49" i="4"/>
  <c r="L47" i="4"/>
  <c r="L46" i="4"/>
  <c r="N45" i="4"/>
  <c r="M45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M32" i="4"/>
  <c r="P32" i="4" s="1"/>
  <c r="P31" i="4"/>
  <c r="M31" i="4"/>
  <c r="M29" i="4" s="1"/>
  <c r="P29" i="4" s="1"/>
  <c r="N25" i="4"/>
  <c r="M25" i="4"/>
  <c r="P25" i="4" s="1"/>
  <c r="L25" i="4"/>
  <c r="O25" i="4" s="1"/>
  <c r="N24" i="4"/>
  <c r="M24" i="4"/>
  <c r="P24" i="4" s="1"/>
  <c r="N23" i="4"/>
  <c r="M23" i="4"/>
  <c r="P23" i="4" s="1"/>
  <c r="N21" i="4"/>
  <c r="N19" i="4" s="1"/>
  <c r="M21" i="4"/>
  <c r="L21" i="4"/>
  <c r="N15" i="4"/>
  <c r="L15" i="4"/>
  <c r="O15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J488" i="3"/>
  <c r="I488" i="3"/>
  <c r="J487" i="3"/>
  <c r="I487" i="3"/>
  <c r="K487" i="3" s="1"/>
  <c r="J486" i="3"/>
  <c r="I486" i="3"/>
  <c r="K486" i="3" s="1"/>
  <c r="J485" i="3"/>
  <c r="I485" i="3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N337" i="3"/>
  <c r="L337" i="3"/>
  <c r="M337" i="3" s="1"/>
  <c r="L335" i="3"/>
  <c r="L334" i="3"/>
  <c r="N333" i="3"/>
  <c r="M333" i="3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N311" i="1" s="1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P254" i="3" s="1"/>
  <c r="O253" i="3"/>
  <c r="N251" i="3"/>
  <c r="M251" i="3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P141" i="3" s="1"/>
  <c r="L141" i="3"/>
  <c r="O141" i="3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N54" i="3"/>
  <c r="M54" i="3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M32" i="3"/>
  <c r="M31" i="3"/>
  <c r="P31" i="3" s="1"/>
  <c r="N25" i="3"/>
  <c r="M25" i="3"/>
  <c r="L25" i="3"/>
  <c r="N24" i="3"/>
  <c r="M24" i="3"/>
  <c r="N23" i="3"/>
  <c r="M23" i="3"/>
  <c r="P23" i="3" s="1"/>
  <c r="N21" i="3"/>
  <c r="M21" i="3"/>
  <c r="M11" i="3" s="1"/>
  <c r="P11" i="3" s="1"/>
  <c r="L21" i="3"/>
  <c r="O21" i="3" s="1"/>
  <c r="N19" i="3"/>
  <c r="N15" i="3"/>
  <c r="J677" i="2"/>
  <c r="J676" i="2"/>
  <c r="J675" i="2"/>
  <c r="J674" i="2"/>
  <c r="J673" i="2"/>
  <c r="J672" i="2"/>
  <c r="N671" i="2"/>
  <c r="L671" i="2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K650" i="2" s="1"/>
  <c r="L649" i="2"/>
  <c r="J649" i="2"/>
  <c r="I649" i="2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M310" i="2" s="1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M271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P141" i="2" s="1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J112" i="2"/>
  <c r="I112" i="2"/>
  <c r="K112" i="2" s="1"/>
  <c r="J111" i="2"/>
  <c r="I111" i="2"/>
  <c r="J110" i="2"/>
  <c r="I110" i="2"/>
  <c r="K110" i="2" s="1"/>
  <c r="J109" i="2"/>
  <c r="I109" i="2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P95" i="2" s="1"/>
  <c r="L95" i="2"/>
  <c r="J93" i="2"/>
  <c r="I93" i="2"/>
  <c r="J92" i="2"/>
  <c r="I92" i="2"/>
  <c r="K92" i="2" s="1"/>
  <c r="J90" i="2"/>
  <c r="J89" i="2"/>
  <c r="J88" i="2"/>
  <c r="I88" i="2"/>
  <c r="K88" i="2" s="1"/>
  <c r="J87" i="2"/>
  <c r="I87" i="2"/>
  <c r="J86" i="2"/>
  <c r="I86" i="2"/>
  <c r="K86" i="2" s="1"/>
  <c r="J85" i="2"/>
  <c r="I85" i="2"/>
  <c r="J84" i="2"/>
  <c r="I84" i="2"/>
  <c r="K84" i="2" s="1"/>
  <c r="J83" i="2"/>
  <c r="I83" i="2"/>
  <c r="J82" i="2"/>
  <c r="I82" i="2"/>
  <c r="K82" i="2" s="1"/>
  <c r="J81" i="2"/>
  <c r="I81" i="2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M66" i="2" s="1"/>
  <c r="O69" i="2"/>
  <c r="O67" i="2"/>
  <c r="N67" i="2"/>
  <c r="M67" i="2"/>
  <c r="P67" i="2" s="1"/>
  <c r="L67" i="2"/>
  <c r="J65" i="2"/>
  <c r="I65" i="2"/>
  <c r="J64" i="2"/>
  <c r="I64" i="2"/>
  <c r="K64" i="2" s="1"/>
  <c r="N61" i="2"/>
  <c r="L61" i="2"/>
  <c r="L59" i="2"/>
  <c r="L58" i="2"/>
  <c r="N57" i="2"/>
  <c r="M57" i="2"/>
  <c r="N54" i="2"/>
  <c r="M54" i="2"/>
  <c r="P54" i="2" s="1"/>
  <c r="L54" i="2"/>
  <c r="O54" i="2" s="1"/>
  <c r="N49" i="2"/>
  <c r="L49" i="2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M34" i="2"/>
  <c r="P34" i="2" s="1"/>
  <c r="M33" i="2"/>
  <c r="P33" i="2" s="1"/>
  <c r="M32" i="2"/>
  <c r="M31" i="2"/>
  <c r="P31" i="2" s="1"/>
  <c r="P25" i="2"/>
  <c r="N25" i="2"/>
  <c r="M25" i="2"/>
  <c r="L25" i="2"/>
  <c r="N24" i="2"/>
  <c r="M24" i="2"/>
  <c r="N23" i="2"/>
  <c r="M23" i="2"/>
  <c r="P23" i="2" s="1"/>
  <c r="N21" i="2"/>
  <c r="N19" i="2" s="1"/>
  <c r="M21" i="2"/>
  <c r="P21" i="2" s="1"/>
  <c r="L21" i="2"/>
  <c r="O21" i="2" s="1"/>
  <c r="N15" i="2"/>
  <c r="M15" i="2"/>
  <c r="P15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L317" i="1"/>
  <c r="N313" i="1"/>
  <c r="M313" i="1"/>
  <c r="L313" i="1"/>
  <c r="O313" i="1" s="1"/>
  <c r="J307" i="1"/>
  <c r="L297" i="1"/>
  <c r="N293" i="1"/>
  <c r="M293" i="1"/>
  <c r="L293" i="1"/>
  <c r="O293" i="1" s="1"/>
  <c r="L291" i="1"/>
  <c r="O291" i="1" s="1"/>
  <c r="L278" i="1"/>
  <c r="N274" i="1"/>
  <c r="M274" i="1"/>
  <c r="L274" i="1"/>
  <c r="O274" i="1" s="1"/>
  <c r="M272" i="1"/>
  <c r="P272" i="1" s="1"/>
  <c r="L272" i="1"/>
  <c r="O272" i="1" s="1"/>
  <c r="L257" i="1"/>
  <c r="O253" i="1"/>
  <c r="N253" i="1"/>
  <c r="M253" i="1"/>
  <c r="L253" i="1"/>
  <c r="M251" i="1"/>
  <c r="P251" i="1" s="1"/>
  <c r="L251" i="1"/>
  <c r="O251" i="1" s="1"/>
  <c r="J240" i="1"/>
  <c r="L227" i="1"/>
  <c r="N223" i="1"/>
  <c r="M223" i="1"/>
  <c r="L223" i="1"/>
  <c r="O223" i="1" s="1"/>
  <c r="N221" i="1"/>
  <c r="J214" i="1"/>
  <c r="I214" i="1"/>
  <c r="J198" i="1"/>
  <c r="L147" i="1"/>
  <c r="N143" i="1"/>
  <c r="M143" i="1"/>
  <c r="L143" i="1"/>
  <c r="O143" i="1" s="1"/>
  <c r="N141" i="1"/>
  <c r="L125" i="1"/>
  <c r="N121" i="1"/>
  <c r="M121" i="1"/>
  <c r="L121" i="1"/>
  <c r="O121" i="1" s="1"/>
  <c r="N119" i="1"/>
  <c r="M119" i="1"/>
  <c r="P119" i="1" s="1"/>
  <c r="L101" i="1"/>
  <c r="N97" i="1"/>
  <c r="M97" i="1"/>
  <c r="L97" i="1"/>
  <c r="O97" i="1" s="1"/>
  <c r="N95" i="1"/>
  <c r="M95" i="1"/>
  <c r="P95" i="1" s="1"/>
  <c r="L95" i="1"/>
  <c r="O95" i="1" s="1"/>
  <c r="L73" i="1"/>
  <c r="N69" i="1"/>
  <c r="M69" i="1"/>
  <c r="L69" i="1"/>
  <c r="O69" i="1" s="1"/>
  <c r="L67" i="1"/>
  <c r="O67" i="1" s="1"/>
  <c r="L60" i="1"/>
  <c r="L56" i="1"/>
  <c r="L54" i="1" s="1"/>
  <c r="P54" i="1"/>
  <c r="N54" i="1"/>
  <c r="M54" i="1"/>
  <c r="L48" i="1"/>
  <c r="L44" i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M32" i="1"/>
  <c r="P32" i="1" s="1"/>
  <c r="M31" i="1"/>
  <c r="P31" i="1" s="1"/>
  <c r="N25" i="1"/>
  <c r="N15" i="1" s="1"/>
  <c r="M25" i="1"/>
  <c r="P25" i="1" s="1"/>
  <c r="N24" i="1"/>
  <c r="M24" i="1"/>
  <c r="P24" i="1" s="1"/>
  <c r="N23" i="1"/>
  <c r="M23" i="1"/>
  <c r="P23" i="1" s="1"/>
  <c r="N252" i="18" l="1"/>
  <c r="N250" i="18" s="1"/>
  <c r="N292" i="18"/>
  <c r="N120" i="6"/>
  <c r="N312" i="18"/>
  <c r="N310" i="18" s="1"/>
  <c r="M120" i="6"/>
  <c r="P120" i="6" s="1"/>
  <c r="K618" i="14"/>
  <c r="L275" i="20"/>
  <c r="O275" i="20" s="1"/>
  <c r="L294" i="4"/>
  <c r="O294" i="4" s="1"/>
  <c r="J671" i="21"/>
  <c r="O435" i="2"/>
  <c r="N252" i="10"/>
  <c r="K629" i="17"/>
  <c r="K551" i="21"/>
  <c r="K593" i="21"/>
  <c r="K591" i="17"/>
  <c r="K619" i="17"/>
  <c r="K628" i="17"/>
  <c r="K632" i="17"/>
  <c r="N43" i="7"/>
  <c r="K270" i="6"/>
  <c r="L275" i="6"/>
  <c r="L273" i="6" s="1"/>
  <c r="K285" i="6"/>
  <c r="O385" i="8"/>
  <c r="K449" i="8"/>
  <c r="K343" i="8"/>
  <c r="N222" i="3"/>
  <c r="N142" i="13"/>
  <c r="P122" i="8"/>
  <c r="N222" i="9"/>
  <c r="N220" i="9" s="1"/>
  <c r="O597" i="14"/>
  <c r="O601" i="14"/>
  <c r="K635" i="14"/>
  <c r="O580" i="10"/>
  <c r="K631" i="10"/>
  <c r="O404" i="11"/>
  <c r="K421" i="11"/>
  <c r="K450" i="11"/>
  <c r="K464" i="11"/>
  <c r="O535" i="11"/>
  <c r="K573" i="11"/>
  <c r="K591" i="11"/>
  <c r="K628" i="11"/>
  <c r="K591" i="12"/>
  <c r="K615" i="12"/>
  <c r="K158" i="13"/>
  <c r="K368" i="19"/>
  <c r="K372" i="19"/>
  <c r="K376" i="19"/>
  <c r="O380" i="19"/>
  <c r="K427" i="19"/>
  <c r="O435" i="19"/>
  <c r="O439" i="19"/>
  <c r="P98" i="5"/>
  <c r="K375" i="8"/>
  <c r="N142" i="12"/>
  <c r="N140" i="12" s="1"/>
  <c r="L294" i="9"/>
  <c r="L292" i="9" s="1"/>
  <c r="N347" i="1"/>
  <c r="L333" i="6"/>
  <c r="O333" i="6" s="1"/>
  <c r="K112" i="13"/>
  <c r="K631" i="8"/>
  <c r="O564" i="17"/>
  <c r="N96" i="13"/>
  <c r="K267" i="15"/>
  <c r="K149" i="16"/>
  <c r="L254" i="16"/>
  <c r="O254" i="16" s="1"/>
  <c r="L275" i="3"/>
  <c r="L273" i="3" s="1"/>
  <c r="K341" i="6"/>
  <c r="K632" i="20"/>
  <c r="K396" i="21"/>
  <c r="K173" i="3"/>
  <c r="J495" i="1"/>
  <c r="N584" i="1"/>
  <c r="L314" i="6"/>
  <c r="O314" i="6" s="1"/>
  <c r="K419" i="6"/>
  <c r="K423" i="6"/>
  <c r="K649" i="17"/>
  <c r="K380" i="2"/>
  <c r="K418" i="2"/>
  <c r="N598" i="1"/>
  <c r="K381" i="6"/>
  <c r="O385" i="6"/>
  <c r="K416" i="6"/>
  <c r="K432" i="6"/>
  <c r="K449" i="6"/>
  <c r="O580" i="6"/>
  <c r="K343" i="7"/>
  <c r="K380" i="12"/>
  <c r="N55" i="17"/>
  <c r="N53" i="17" s="1"/>
  <c r="K176" i="19"/>
  <c r="K580" i="20"/>
  <c r="K648" i="20"/>
  <c r="P102" i="21"/>
  <c r="K113" i="21"/>
  <c r="L333" i="2"/>
  <c r="O333" i="2" s="1"/>
  <c r="M120" i="13"/>
  <c r="P120" i="13" s="1"/>
  <c r="L333" i="16"/>
  <c r="O333" i="16" s="1"/>
  <c r="K345" i="16"/>
  <c r="K593" i="17"/>
  <c r="L57" i="19"/>
  <c r="O57" i="19" s="1"/>
  <c r="K665" i="8"/>
  <c r="K176" i="10"/>
  <c r="K219" i="10"/>
  <c r="K435" i="10"/>
  <c r="K376" i="11"/>
  <c r="K398" i="11"/>
  <c r="K427" i="11"/>
  <c r="O435" i="11"/>
  <c r="O439" i="11"/>
  <c r="K482" i="11"/>
  <c r="L70" i="12"/>
  <c r="L68" i="12" s="1"/>
  <c r="K80" i="12"/>
  <c r="K498" i="12"/>
  <c r="K580" i="12"/>
  <c r="K589" i="12"/>
  <c r="K593" i="12"/>
  <c r="K597" i="12"/>
  <c r="K435" i="13"/>
  <c r="K465" i="13"/>
  <c r="K481" i="13"/>
  <c r="K619" i="18"/>
  <c r="L45" i="7"/>
  <c r="L43" i="7" s="1"/>
  <c r="O459" i="2"/>
  <c r="J477" i="1"/>
  <c r="O665" i="8"/>
  <c r="K580" i="10"/>
  <c r="K630" i="10"/>
  <c r="K634" i="10"/>
  <c r="K85" i="12"/>
  <c r="L144" i="12"/>
  <c r="L142" i="12" s="1"/>
  <c r="K270" i="13"/>
  <c r="K551" i="13"/>
  <c r="K560" i="13"/>
  <c r="K402" i="14"/>
  <c r="K340" i="17"/>
  <c r="K375" i="18"/>
  <c r="O564" i="18"/>
  <c r="K612" i="20"/>
  <c r="K616" i="20"/>
  <c r="J300" i="1"/>
  <c r="J513" i="1"/>
  <c r="J521" i="1"/>
  <c r="J525" i="1"/>
  <c r="J533" i="1"/>
  <c r="N536" i="1"/>
  <c r="J550" i="1"/>
  <c r="N553" i="1"/>
  <c r="N142" i="3"/>
  <c r="N140" i="3" s="1"/>
  <c r="N68" i="5"/>
  <c r="P57" i="7"/>
  <c r="J245" i="1"/>
  <c r="J677" i="1"/>
  <c r="I367" i="4"/>
  <c r="K367" i="4" s="1"/>
  <c r="J671" i="4"/>
  <c r="N222" i="8"/>
  <c r="N220" i="8" s="1"/>
  <c r="N292" i="8"/>
  <c r="N290" i="8" s="1"/>
  <c r="N440" i="1"/>
  <c r="K547" i="8"/>
  <c r="K593" i="8"/>
  <c r="N96" i="9"/>
  <c r="N94" i="9" s="1"/>
  <c r="K200" i="14"/>
  <c r="K229" i="14"/>
  <c r="K345" i="17"/>
  <c r="K560" i="18"/>
  <c r="K431" i="20"/>
  <c r="N537" i="1"/>
  <c r="L102" i="1"/>
  <c r="K235" i="3"/>
  <c r="K380" i="4"/>
  <c r="K465" i="7"/>
  <c r="L294" i="5"/>
  <c r="K564" i="5"/>
  <c r="K65" i="8"/>
  <c r="L70" i="8"/>
  <c r="O70" i="8" s="1"/>
  <c r="K80" i="8"/>
  <c r="K425" i="8"/>
  <c r="O437" i="8"/>
  <c r="K464" i="8"/>
  <c r="L98" i="10"/>
  <c r="O98" i="10" s="1"/>
  <c r="K108" i="10"/>
  <c r="L294" i="10"/>
  <c r="O404" i="10"/>
  <c r="K421" i="10"/>
  <c r="K455" i="10"/>
  <c r="K380" i="11"/>
  <c r="O383" i="11"/>
  <c r="K397" i="11"/>
  <c r="O401" i="11"/>
  <c r="K473" i="11"/>
  <c r="K497" i="11"/>
  <c r="K533" i="11"/>
  <c r="O568" i="11"/>
  <c r="O582" i="11"/>
  <c r="K149" i="12"/>
  <c r="K533" i="12"/>
  <c r="K629" i="12"/>
  <c r="K185" i="14"/>
  <c r="K423" i="15"/>
  <c r="K547" i="16"/>
  <c r="O354" i="17"/>
  <c r="O439" i="17"/>
  <c r="K377" i="18"/>
  <c r="K381" i="18"/>
  <c r="O566" i="18"/>
  <c r="O580" i="18"/>
  <c r="K635" i="18"/>
  <c r="O597" i="20"/>
  <c r="O457" i="3"/>
  <c r="L224" i="6"/>
  <c r="L222" i="6" s="1"/>
  <c r="K340" i="6"/>
  <c r="J492" i="1"/>
  <c r="J504" i="1"/>
  <c r="N55" i="7"/>
  <c r="L100" i="1"/>
  <c r="P333" i="7"/>
  <c r="K64" i="9"/>
  <c r="P98" i="9"/>
  <c r="N55" i="14"/>
  <c r="N53" i="14" s="1"/>
  <c r="L224" i="18"/>
  <c r="O224" i="18" s="1"/>
  <c r="K173" i="19"/>
  <c r="K189" i="19"/>
  <c r="K229" i="19"/>
  <c r="K133" i="20"/>
  <c r="L294" i="20"/>
  <c r="L292" i="20" s="1"/>
  <c r="O292" i="20" s="1"/>
  <c r="L34" i="21"/>
  <c r="J649" i="1"/>
  <c r="I474" i="1"/>
  <c r="L337" i="1"/>
  <c r="J633" i="1"/>
  <c r="N581" i="1"/>
  <c r="J453" i="1"/>
  <c r="N460" i="1"/>
  <c r="J285" i="1"/>
  <c r="I451" i="1"/>
  <c r="N98" i="1"/>
  <c r="J107" i="1"/>
  <c r="L124" i="1"/>
  <c r="N148" i="1"/>
  <c r="J202" i="1"/>
  <c r="K219" i="2"/>
  <c r="P254" i="2"/>
  <c r="N70" i="1"/>
  <c r="P275" i="3"/>
  <c r="K397" i="3"/>
  <c r="K629" i="4"/>
  <c r="O533" i="5"/>
  <c r="J115" i="1"/>
  <c r="K173" i="6"/>
  <c r="K189" i="6"/>
  <c r="K200" i="6"/>
  <c r="K630" i="6"/>
  <c r="K110" i="7"/>
  <c r="K593" i="7"/>
  <c r="K381" i="10"/>
  <c r="K285" i="14"/>
  <c r="K482" i="14"/>
  <c r="K455" i="17"/>
  <c r="K464" i="17"/>
  <c r="K80" i="18"/>
  <c r="K80" i="19"/>
  <c r="K235" i="19"/>
  <c r="L275" i="19"/>
  <c r="L273" i="19" s="1"/>
  <c r="O354" i="19"/>
  <c r="O599" i="20"/>
  <c r="I498" i="1"/>
  <c r="L72" i="1"/>
  <c r="N273" i="4"/>
  <c r="P273" i="4" s="1"/>
  <c r="J341" i="1"/>
  <c r="J422" i="1"/>
  <c r="J430" i="1"/>
  <c r="I380" i="1"/>
  <c r="J445" i="1"/>
  <c r="N331" i="14"/>
  <c r="N329" i="14" s="1"/>
  <c r="N552" i="1"/>
  <c r="L385" i="1"/>
  <c r="N439" i="1"/>
  <c r="J339" i="1"/>
  <c r="N462" i="1"/>
  <c r="I82" i="1"/>
  <c r="I483" i="1"/>
  <c r="K483" i="1" s="1"/>
  <c r="K381" i="5"/>
  <c r="L597" i="1"/>
  <c r="O601" i="7"/>
  <c r="K635" i="7"/>
  <c r="K629" i="8"/>
  <c r="K398" i="9"/>
  <c r="N273" i="15"/>
  <c r="N271" i="15" s="1"/>
  <c r="O352" i="15"/>
  <c r="K429" i="15"/>
  <c r="K547" i="15"/>
  <c r="O566" i="15"/>
  <c r="K416" i="16"/>
  <c r="P98" i="17"/>
  <c r="K117" i="17"/>
  <c r="K132" i="17"/>
  <c r="K229" i="17"/>
  <c r="K397" i="17"/>
  <c r="N43" i="19"/>
  <c r="N41" i="19" s="1"/>
  <c r="J595" i="1"/>
  <c r="J323" i="1"/>
  <c r="I466" i="1"/>
  <c r="I506" i="1"/>
  <c r="K506" i="1" s="1"/>
  <c r="J114" i="1"/>
  <c r="K110" i="3"/>
  <c r="O435" i="3"/>
  <c r="J560" i="1"/>
  <c r="J128" i="1"/>
  <c r="N228" i="1"/>
  <c r="L277" i="1"/>
  <c r="K285" i="4"/>
  <c r="J301" i="1"/>
  <c r="N68" i="6"/>
  <c r="N66" i="6" s="1"/>
  <c r="J373" i="1"/>
  <c r="J671" i="10"/>
  <c r="K285" i="12"/>
  <c r="K267" i="14"/>
  <c r="P275" i="15"/>
  <c r="N331" i="18"/>
  <c r="N329" i="18" s="1"/>
  <c r="N120" i="19"/>
  <c r="N118" i="19" s="1"/>
  <c r="K474" i="21"/>
  <c r="N586" i="1"/>
  <c r="J448" i="1"/>
  <c r="J324" i="1"/>
  <c r="K265" i="2"/>
  <c r="K628" i="2"/>
  <c r="J244" i="1"/>
  <c r="J286" i="1"/>
  <c r="K635" i="3"/>
  <c r="L314" i="4"/>
  <c r="L312" i="4" s="1"/>
  <c r="K343" i="4"/>
  <c r="K635" i="9"/>
  <c r="L45" i="12"/>
  <c r="L43" i="12" s="1"/>
  <c r="K186" i="13"/>
  <c r="K340" i="13"/>
  <c r="K349" i="14"/>
  <c r="K421" i="14"/>
  <c r="K450" i="14"/>
  <c r="K464" i="14"/>
  <c r="K81" i="15"/>
  <c r="K85" i="15"/>
  <c r="K422" i="15"/>
  <c r="K430" i="15"/>
  <c r="K349" i="16"/>
  <c r="K417" i="16"/>
  <c r="K164" i="18"/>
  <c r="K201" i="18"/>
  <c r="M312" i="18"/>
  <c r="M310" i="18" s="1"/>
  <c r="P310" i="18" s="1"/>
  <c r="K648" i="21"/>
  <c r="K573" i="20"/>
  <c r="J260" i="1"/>
  <c r="I624" i="1"/>
  <c r="I629" i="1"/>
  <c r="J82" i="1"/>
  <c r="L437" i="1"/>
  <c r="K573" i="3"/>
  <c r="K632" i="3"/>
  <c r="K396" i="4"/>
  <c r="K401" i="4"/>
  <c r="O404" i="4"/>
  <c r="K380" i="5"/>
  <c r="K422" i="5"/>
  <c r="O455" i="5"/>
  <c r="O459" i="5"/>
  <c r="J671" i="5"/>
  <c r="L70" i="7"/>
  <c r="K113" i="7"/>
  <c r="L45" i="8"/>
  <c r="O45" i="8" s="1"/>
  <c r="K421" i="9"/>
  <c r="J651" i="11"/>
  <c r="K343" i="12"/>
  <c r="K377" i="12"/>
  <c r="P144" i="13"/>
  <c r="K328" i="13"/>
  <c r="O383" i="14"/>
  <c r="O401" i="14"/>
  <c r="O568" i="15"/>
  <c r="K465" i="16"/>
  <c r="K109" i="17"/>
  <c r="K113" i="17"/>
  <c r="P144" i="17"/>
  <c r="K381" i="17"/>
  <c r="O385" i="17"/>
  <c r="K416" i="17"/>
  <c r="K449" i="17"/>
  <c r="K93" i="21"/>
  <c r="J522" i="1"/>
  <c r="J449" i="1"/>
  <c r="J518" i="1"/>
  <c r="J454" i="1"/>
  <c r="J235" i="1"/>
  <c r="I176" i="1"/>
  <c r="M333" i="1"/>
  <c r="J365" i="1"/>
  <c r="J374" i="1"/>
  <c r="K219" i="3"/>
  <c r="N404" i="1"/>
  <c r="N410" i="1"/>
  <c r="K421" i="3"/>
  <c r="J425" i="1"/>
  <c r="I520" i="1"/>
  <c r="I532" i="1"/>
  <c r="L535" i="1"/>
  <c r="N540" i="1"/>
  <c r="K111" i="6"/>
  <c r="L144" i="6"/>
  <c r="K418" i="7"/>
  <c r="K422" i="7"/>
  <c r="K430" i="7"/>
  <c r="K435" i="7"/>
  <c r="K473" i="7"/>
  <c r="K117" i="8"/>
  <c r="K341" i="8"/>
  <c r="K345" i="8"/>
  <c r="K93" i="10"/>
  <c r="K82" i="11"/>
  <c r="K110" i="11"/>
  <c r="K113" i="15"/>
  <c r="N292" i="15"/>
  <c r="N290" i="15" s="1"/>
  <c r="L57" i="16"/>
  <c r="O57" i="16" s="1"/>
  <c r="O354" i="16"/>
  <c r="O533" i="17"/>
  <c r="O555" i="18"/>
  <c r="K235" i="21"/>
  <c r="J546" i="1"/>
  <c r="I289" i="1"/>
  <c r="I493" i="1"/>
  <c r="K493" i="1" s="1"/>
  <c r="J129" i="1"/>
  <c r="I270" i="1"/>
  <c r="N96" i="3"/>
  <c r="N94" i="3" s="1"/>
  <c r="J149" i="1"/>
  <c r="J181" i="1"/>
  <c r="J187" i="1"/>
  <c r="L256" i="1"/>
  <c r="J264" i="1"/>
  <c r="I328" i="1"/>
  <c r="P70" i="5"/>
  <c r="I324" i="1"/>
  <c r="J368" i="1"/>
  <c r="N406" i="1"/>
  <c r="J466" i="1"/>
  <c r="P333" i="10"/>
  <c r="K349" i="10"/>
  <c r="K418" i="13"/>
  <c r="L294" i="14"/>
  <c r="O294" i="14" s="1"/>
  <c r="N142" i="15"/>
  <c r="L144" i="17"/>
  <c r="O144" i="17" s="1"/>
  <c r="M273" i="17"/>
  <c r="M271" i="17" s="1"/>
  <c r="P271" i="17" s="1"/>
  <c r="O347" i="18"/>
  <c r="L61" i="1"/>
  <c r="O61" i="1" s="1"/>
  <c r="J90" i="1"/>
  <c r="J104" i="1"/>
  <c r="L144" i="2"/>
  <c r="O144" i="2" s="1"/>
  <c r="J156" i="1"/>
  <c r="J173" i="1"/>
  <c r="J200" i="1"/>
  <c r="J229" i="1"/>
  <c r="J237" i="1"/>
  <c r="N648" i="1"/>
  <c r="L58" i="1"/>
  <c r="J154" i="1"/>
  <c r="J215" i="1"/>
  <c r="L334" i="1"/>
  <c r="L349" i="1"/>
  <c r="L353" i="1"/>
  <c r="O353" i="1" s="1"/>
  <c r="J360" i="1"/>
  <c r="J367" i="1"/>
  <c r="J92" i="1"/>
  <c r="N409" i="1"/>
  <c r="I429" i="1"/>
  <c r="K450" i="4"/>
  <c r="J233" i="1"/>
  <c r="K573" i="5"/>
  <c r="J657" i="1"/>
  <c r="L99" i="1"/>
  <c r="I108" i="1"/>
  <c r="I158" i="1"/>
  <c r="J164" i="1"/>
  <c r="J185" i="1"/>
  <c r="N331" i="6"/>
  <c r="N329" i="6" s="1"/>
  <c r="O584" i="6"/>
  <c r="O597" i="6"/>
  <c r="K631" i="6"/>
  <c r="L275" i="7"/>
  <c r="L273" i="7" s="1"/>
  <c r="O568" i="10"/>
  <c r="K595" i="10"/>
  <c r="K64" i="12"/>
  <c r="P333" i="12"/>
  <c r="K340" i="12"/>
  <c r="K349" i="12"/>
  <c r="O404" i="12"/>
  <c r="O437" i="12"/>
  <c r="K450" i="12"/>
  <c r="K464" i="12"/>
  <c r="P45" i="13"/>
  <c r="M292" i="13"/>
  <c r="P292" i="13" s="1"/>
  <c r="K597" i="13"/>
  <c r="K533" i="14"/>
  <c r="N120" i="15"/>
  <c r="N118" i="15" s="1"/>
  <c r="K370" i="16"/>
  <c r="K396" i="16"/>
  <c r="K199" i="19"/>
  <c r="L224" i="20"/>
  <c r="O224" i="20" s="1"/>
  <c r="O601" i="20"/>
  <c r="J551" i="1"/>
  <c r="J653" i="1"/>
  <c r="I508" i="1"/>
  <c r="K508" i="1" s="1"/>
  <c r="J105" i="1"/>
  <c r="J110" i="1"/>
  <c r="N120" i="2"/>
  <c r="J308" i="1"/>
  <c r="J345" i="1"/>
  <c r="N353" i="1"/>
  <c r="K368" i="2"/>
  <c r="I372" i="1"/>
  <c r="J578" i="1"/>
  <c r="I649" i="1"/>
  <c r="J81" i="1"/>
  <c r="J85" i="1"/>
  <c r="L45" i="4"/>
  <c r="L43" i="4" s="1"/>
  <c r="L41" i="4" s="1"/>
  <c r="J304" i="1"/>
  <c r="N387" i="1"/>
  <c r="J159" i="1"/>
  <c r="N458" i="1"/>
  <c r="J468" i="1"/>
  <c r="J480" i="1"/>
  <c r="J488" i="1"/>
  <c r="N602" i="1"/>
  <c r="L71" i="1"/>
  <c r="J108" i="1"/>
  <c r="J281" i="1"/>
  <c r="N252" i="9"/>
  <c r="N250" i="9" s="1"/>
  <c r="K628" i="12"/>
  <c r="K649" i="12"/>
  <c r="N43" i="13"/>
  <c r="N41" i="13" s="1"/>
  <c r="K93" i="13"/>
  <c r="N331" i="16"/>
  <c r="N329" i="16" s="1"/>
  <c r="N252" i="17"/>
  <c r="N250" i="17" s="1"/>
  <c r="N68" i="18"/>
  <c r="N66" i="18" s="1"/>
  <c r="N142" i="19"/>
  <c r="N140" i="19" s="1"/>
  <c r="N273" i="20"/>
  <c r="N271" i="20" s="1"/>
  <c r="J530" i="1"/>
  <c r="L661" i="1"/>
  <c r="N94" i="13"/>
  <c r="L276" i="1"/>
  <c r="I471" i="1"/>
  <c r="K471" i="1" s="1"/>
  <c r="M254" i="1"/>
  <c r="I475" i="1"/>
  <c r="K475" i="1" s="1"/>
  <c r="J302" i="1"/>
  <c r="N435" i="1"/>
  <c r="J473" i="1"/>
  <c r="J485" i="1"/>
  <c r="J489" i="1"/>
  <c r="J497" i="1"/>
  <c r="J501" i="1"/>
  <c r="J509" i="1"/>
  <c r="I517" i="1"/>
  <c r="I525" i="1"/>
  <c r="I529" i="1"/>
  <c r="N558" i="1"/>
  <c r="L564" i="1"/>
  <c r="N603" i="1"/>
  <c r="J632" i="1"/>
  <c r="O537" i="3"/>
  <c r="J671" i="3"/>
  <c r="L70" i="4"/>
  <c r="L68" i="4" s="1"/>
  <c r="L66" i="4" s="1"/>
  <c r="O66" i="4" s="1"/>
  <c r="O535" i="6"/>
  <c r="K573" i="6"/>
  <c r="K92" i="7"/>
  <c r="N96" i="7"/>
  <c r="N94" i="7" s="1"/>
  <c r="K111" i="7"/>
  <c r="K377" i="7"/>
  <c r="K381" i="7"/>
  <c r="K416" i="7"/>
  <c r="K199" i="8"/>
  <c r="O347" i="8"/>
  <c r="K429" i="9"/>
  <c r="K423" i="10"/>
  <c r="O439" i="10"/>
  <c r="K466" i="10"/>
  <c r="K219" i="11"/>
  <c r="O601" i="13"/>
  <c r="K64" i="14"/>
  <c r="K350" i="14"/>
  <c r="J671" i="14"/>
  <c r="O401" i="16"/>
  <c r="J651" i="17"/>
  <c r="K651" i="17" s="1"/>
  <c r="K176" i="18"/>
  <c r="K497" i="18"/>
  <c r="K533" i="18"/>
  <c r="K343" i="13"/>
  <c r="K377" i="14"/>
  <c r="K381" i="14"/>
  <c r="O349" i="17"/>
  <c r="K164" i="19"/>
  <c r="K185" i="19"/>
  <c r="L333" i="20"/>
  <c r="L331" i="20" s="1"/>
  <c r="L329" i="20" s="1"/>
  <c r="K341" i="20"/>
  <c r="O349" i="20"/>
  <c r="O568" i="20"/>
  <c r="K633" i="20"/>
  <c r="O649" i="20"/>
  <c r="I285" i="1"/>
  <c r="L351" i="1"/>
  <c r="O351" i="1" s="1"/>
  <c r="I478" i="1"/>
  <c r="K478" i="1" s="1"/>
  <c r="J79" i="1"/>
  <c r="J83" i="1"/>
  <c r="K149" i="2"/>
  <c r="O385" i="2"/>
  <c r="J416" i="1"/>
  <c r="J428" i="1"/>
  <c r="I449" i="1"/>
  <c r="K449" i="1" s="1"/>
  <c r="J498" i="1"/>
  <c r="K580" i="2"/>
  <c r="K343" i="3"/>
  <c r="L26" i="4"/>
  <c r="L16" i="4" s="1"/>
  <c r="L275" i="4"/>
  <c r="L273" i="4" s="1"/>
  <c r="L271" i="4" s="1"/>
  <c r="O435" i="4"/>
  <c r="O439" i="4"/>
  <c r="K368" i="5"/>
  <c r="K372" i="5"/>
  <c r="K418" i="6"/>
  <c r="K430" i="6"/>
  <c r="K465" i="6"/>
  <c r="K481" i="6"/>
  <c r="O555" i="7"/>
  <c r="O566" i="7"/>
  <c r="K591" i="8"/>
  <c r="K92" i="9"/>
  <c r="K138" i="10"/>
  <c r="K149" i="11"/>
  <c r="K189" i="12"/>
  <c r="O354" i="12"/>
  <c r="K372" i="12"/>
  <c r="K376" i="12"/>
  <c r="K419" i="12"/>
  <c r="K431" i="12"/>
  <c r="K429" i="13"/>
  <c r="K591" i="13"/>
  <c r="K595" i="13"/>
  <c r="K632" i="13"/>
  <c r="O347" i="14"/>
  <c r="K449" i="15"/>
  <c r="K270" i="16"/>
  <c r="K285" i="16"/>
  <c r="P337" i="16"/>
  <c r="K402" i="16"/>
  <c r="K595" i="16"/>
  <c r="K199" i="17"/>
  <c r="K419" i="18"/>
  <c r="K423" i="18"/>
  <c r="O435" i="18"/>
  <c r="O533" i="18"/>
  <c r="K417" i="19"/>
  <c r="K421" i="19"/>
  <c r="K450" i="19"/>
  <c r="K266" i="20"/>
  <c r="O533" i="20"/>
  <c r="O537" i="20"/>
  <c r="K176" i="21"/>
  <c r="K213" i="21"/>
  <c r="L224" i="21"/>
  <c r="O224" i="21" s="1"/>
  <c r="K380" i="21"/>
  <c r="O401" i="21"/>
  <c r="K418" i="21"/>
  <c r="K422" i="21"/>
  <c r="K430" i="21"/>
  <c r="O455" i="21"/>
  <c r="N333" i="1"/>
  <c r="K623" i="9"/>
  <c r="K626" i="9"/>
  <c r="K620" i="9"/>
  <c r="K625" i="9"/>
  <c r="K621" i="9"/>
  <c r="K624" i="9"/>
  <c r="N383" i="1"/>
  <c r="N389" i="1"/>
  <c r="N292" i="20"/>
  <c r="N290" i="20" s="1"/>
  <c r="J424" i="1"/>
  <c r="O439" i="2"/>
  <c r="O437" i="3"/>
  <c r="N358" i="1"/>
  <c r="K149" i="5"/>
  <c r="K421" i="5"/>
  <c r="K455" i="5"/>
  <c r="K324" i="6"/>
  <c r="I215" i="1"/>
  <c r="I342" i="1"/>
  <c r="K342" i="1" s="1"/>
  <c r="I494" i="1"/>
  <c r="K494" i="1" s="1"/>
  <c r="I511" i="1"/>
  <c r="K511" i="1" s="1"/>
  <c r="L553" i="1"/>
  <c r="I593" i="1"/>
  <c r="L45" i="2"/>
  <c r="O45" i="2" s="1"/>
  <c r="K158" i="2"/>
  <c r="M252" i="2"/>
  <c r="M250" i="2" s="1"/>
  <c r="J320" i="1"/>
  <c r="I345" i="1"/>
  <c r="J371" i="1"/>
  <c r="L383" i="1"/>
  <c r="L404" i="1"/>
  <c r="I417" i="1"/>
  <c r="K421" i="2"/>
  <c r="I425" i="1"/>
  <c r="J433" i="1"/>
  <c r="N436" i="1"/>
  <c r="O457" i="2"/>
  <c r="N461" i="1"/>
  <c r="J470" i="1"/>
  <c r="J474" i="1"/>
  <c r="J482" i="1"/>
  <c r="J486" i="1"/>
  <c r="J490" i="1"/>
  <c r="J494" i="1"/>
  <c r="I589" i="1"/>
  <c r="K593" i="2"/>
  <c r="K629" i="2"/>
  <c r="K430" i="3"/>
  <c r="K435" i="3"/>
  <c r="N443" i="1"/>
  <c r="J450" i="1"/>
  <c r="N535" i="1"/>
  <c r="N96" i="4"/>
  <c r="N94" i="4" s="1"/>
  <c r="L333" i="4"/>
  <c r="O333" i="4" s="1"/>
  <c r="K425" i="4"/>
  <c r="O661" i="4"/>
  <c r="M43" i="6"/>
  <c r="M41" i="6" s="1"/>
  <c r="K113" i="6"/>
  <c r="J170" i="1"/>
  <c r="J176" i="1"/>
  <c r="J197" i="1"/>
  <c r="J263" i="1"/>
  <c r="L294" i="6"/>
  <c r="O294" i="6" s="1"/>
  <c r="J322" i="1"/>
  <c r="K431" i="7"/>
  <c r="M292" i="8"/>
  <c r="P292" i="8" s="1"/>
  <c r="P294" i="8"/>
  <c r="K132" i="11"/>
  <c r="I516" i="1"/>
  <c r="P70" i="2"/>
  <c r="J321" i="1"/>
  <c r="J328" i="1"/>
  <c r="N441" i="1"/>
  <c r="K229" i="3"/>
  <c r="K398" i="3"/>
  <c r="K402" i="3"/>
  <c r="O406" i="3"/>
  <c r="K533" i="3"/>
  <c r="L98" i="4"/>
  <c r="K164" i="4"/>
  <c r="K497" i="4"/>
  <c r="J465" i="1"/>
  <c r="K396" i="6"/>
  <c r="K455" i="6"/>
  <c r="K164" i="7"/>
  <c r="I267" i="1"/>
  <c r="K64" i="11"/>
  <c r="K93" i="11"/>
  <c r="J432" i="1"/>
  <c r="I528" i="1"/>
  <c r="I132" i="1"/>
  <c r="I484" i="1"/>
  <c r="K484" i="1" s="1"/>
  <c r="I500" i="1"/>
  <c r="K500" i="1" s="1"/>
  <c r="J93" i="1"/>
  <c r="J203" i="1"/>
  <c r="L226" i="1"/>
  <c r="J234" i="1"/>
  <c r="J241" i="1"/>
  <c r="J249" i="1"/>
  <c r="N312" i="2"/>
  <c r="P312" i="2" s="1"/>
  <c r="O383" i="2"/>
  <c r="N388" i="1"/>
  <c r="I397" i="1"/>
  <c r="I422" i="1"/>
  <c r="K422" i="1" s="1"/>
  <c r="N437" i="1"/>
  <c r="N442" i="1"/>
  <c r="I455" i="1"/>
  <c r="N463" i="1"/>
  <c r="J467" i="1"/>
  <c r="J471" i="1"/>
  <c r="J479" i="1"/>
  <c r="J483" i="1"/>
  <c r="J491" i="1"/>
  <c r="J503" i="1"/>
  <c r="J650" i="1"/>
  <c r="N661" i="1"/>
  <c r="K83" i="3"/>
  <c r="K164" i="3"/>
  <c r="J398" i="1"/>
  <c r="N455" i="1"/>
  <c r="N331" i="4"/>
  <c r="N329" i="4" s="1"/>
  <c r="L46" i="1"/>
  <c r="J138" i="1"/>
  <c r="N331" i="5"/>
  <c r="N329" i="5" s="1"/>
  <c r="I350" i="1"/>
  <c r="L354" i="1"/>
  <c r="J362" i="1"/>
  <c r="I398" i="1"/>
  <c r="I402" i="1"/>
  <c r="I423" i="1"/>
  <c r="L439" i="1"/>
  <c r="O439" i="1" s="1"/>
  <c r="J447" i="1"/>
  <c r="N292" i="6"/>
  <c r="P292" i="6" s="1"/>
  <c r="K349" i="6"/>
  <c r="O352" i="6"/>
  <c r="P294" i="7"/>
  <c r="M292" i="7"/>
  <c r="M290" i="7" s="1"/>
  <c r="P290" i="7" s="1"/>
  <c r="I650" i="1"/>
  <c r="N556" i="1"/>
  <c r="K219" i="5"/>
  <c r="I86" i="1"/>
  <c r="I371" i="1"/>
  <c r="K371" i="1" s="1"/>
  <c r="I472" i="1"/>
  <c r="K472" i="1" s="1"/>
  <c r="I486" i="1"/>
  <c r="K486" i="1" s="1"/>
  <c r="I501" i="1"/>
  <c r="K501" i="1" s="1"/>
  <c r="I575" i="1"/>
  <c r="K575" i="1" s="1"/>
  <c r="L665" i="1"/>
  <c r="J80" i="1"/>
  <c r="L315" i="1"/>
  <c r="N337" i="1"/>
  <c r="N380" i="1"/>
  <c r="N572" i="1"/>
  <c r="J594" i="1"/>
  <c r="N597" i="1"/>
  <c r="J609" i="1"/>
  <c r="I614" i="1"/>
  <c r="I618" i="1"/>
  <c r="K625" i="2"/>
  <c r="J634" i="1"/>
  <c r="J648" i="1"/>
  <c r="N68" i="3"/>
  <c r="N66" i="3" s="1"/>
  <c r="J195" i="1"/>
  <c r="N273" i="3"/>
  <c r="N271" i="3" s="1"/>
  <c r="N292" i="3"/>
  <c r="N290" i="3" s="1"/>
  <c r="J309" i="1"/>
  <c r="L316" i="1"/>
  <c r="L347" i="1"/>
  <c r="N355" i="1"/>
  <c r="J364" i="1"/>
  <c r="J369" i="1"/>
  <c r="J381" i="1"/>
  <c r="N385" i="1"/>
  <c r="I416" i="1"/>
  <c r="K416" i="1" s="1"/>
  <c r="I424" i="1"/>
  <c r="I428" i="1"/>
  <c r="J646" i="1"/>
  <c r="J660" i="1"/>
  <c r="N671" i="1"/>
  <c r="N252" i="4"/>
  <c r="N250" i="4" s="1"/>
  <c r="J78" i="1"/>
  <c r="N96" i="5"/>
  <c r="N94" i="5" s="1"/>
  <c r="N292" i="5"/>
  <c r="L314" i="5"/>
  <c r="L455" i="1"/>
  <c r="O455" i="1" s="1"/>
  <c r="N279" i="1"/>
  <c r="J287" i="1"/>
  <c r="L314" i="7"/>
  <c r="O314" i="7" s="1"/>
  <c r="J629" i="1"/>
  <c r="J283" i="1"/>
  <c r="J420" i="1"/>
  <c r="K417" i="5"/>
  <c r="I186" i="1"/>
  <c r="I265" i="1"/>
  <c r="I64" i="1"/>
  <c r="I80" i="1"/>
  <c r="I110" i="1"/>
  <c r="K110" i="1" s="1"/>
  <c r="I238" i="1"/>
  <c r="K238" i="1" s="1"/>
  <c r="L600" i="1"/>
  <c r="O600" i="1" s="1"/>
  <c r="I668" i="1"/>
  <c r="K668" i="1" s="1"/>
  <c r="J161" i="1"/>
  <c r="J172" i="1"/>
  <c r="J188" i="1"/>
  <c r="J199" i="1"/>
  <c r="K289" i="2"/>
  <c r="K381" i="2"/>
  <c r="K427" i="2"/>
  <c r="O455" i="2"/>
  <c r="J464" i="1"/>
  <c r="J500" i="1"/>
  <c r="N585" i="1"/>
  <c r="K591" i="2"/>
  <c r="I595" i="1"/>
  <c r="I626" i="1"/>
  <c r="K631" i="2"/>
  <c r="J169" i="1"/>
  <c r="K396" i="3"/>
  <c r="O533" i="3"/>
  <c r="J580" i="1"/>
  <c r="N583" i="1"/>
  <c r="J589" i="1"/>
  <c r="J597" i="1"/>
  <c r="I630" i="1"/>
  <c r="N55" i="4"/>
  <c r="M68" i="4"/>
  <c r="P68" i="4" s="1"/>
  <c r="K149" i="4"/>
  <c r="J431" i="1"/>
  <c r="J506" i="1"/>
  <c r="I522" i="1"/>
  <c r="I526" i="1"/>
  <c r="I616" i="1"/>
  <c r="O383" i="6"/>
  <c r="J112" i="1"/>
  <c r="J378" i="1"/>
  <c r="J674" i="1"/>
  <c r="I502" i="1"/>
  <c r="K502" i="1" s="1"/>
  <c r="N74" i="1"/>
  <c r="N144" i="1"/>
  <c r="J162" i="1"/>
  <c r="J183" i="1"/>
  <c r="K189" i="2"/>
  <c r="K370" i="2"/>
  <c r="I374" i="1"/>
  <c r="J516" i="1"/>
  <c r="J524" i="1"/>
  <c r="J528" i="1"/>
  <c r="N557" i="1"/>
  <c r="J663" i="1"/>
  <c r="N57" i="1"/>
  <c r="J65" i="1"/>
  <c r="J134" i="1"/>
  <c r="K149" i="3"/>
  <c r="L255" i="1"/>
  <c r="N318" i="1"/>
  <c r="J326" i="1"/>
  <c r="K340" i="3"/>
  <c r="I349" i="1"/>
  <c r="N357" i="1"/>
  <c r="J370" i="1"/>
  <c r="J379" i="1"/>
  <c r="J396" i="1"/>
  <c r="I547" i="1"/>
  <c r="N571" i="1"/>
  <c r="O584" i="3"/>
  <c r="K634" i="3"/>
  <c r="O665" i="3"/>
  <c r="K340" i="4"/>
  <c r="K432" i="4"/>
  <c r="I499" i="1"/>
  <c r="J212" i="1"/>
  <c r="O597" i="5"/>
  <c r="O601" i="5"/>
  <c r="K635" i="5"/>
  <c r="K93" i="6"/>
  <c r="K369" i="10"/>
  <c r="I367" i="10"/>
  <c r="K367" i="10" s="1"/>
  <c r="K112" i="21"/>
  <c r="K626" i="6"/>
  <c r="K428" i="7"/>
  <c r="O551" i="7"/>
  <c r="N142" i="8"/>
  <c r="P142" i="8" s="1"/>
  <c r="N33" i="8"/>
  <c r="N13" i="8" s="1"/>
  <c r="K368" i="8"/>
  <c r="K426" i="8"/>
  <c r="O649" i="8"/>
  <c r="K270" i="9"/>
  <c r="K285" i="9"/>
  <c r="K380" i="9"/>
  <c r="N120" i="10"/>
  <c r="N118" i="10" s="1"/>
  <c r="M292" i="11"/>
  <c r="M290" i="11" s="1"/>
  <c r="P290" i="11" s="1"/>
  <c r="N96" i="12"/>
  <c r="N94" i="12" s="1"/>
  <c r="K533" i="13"/>
  <c r="N567" i="1"/>
  <c r="K611" i="13"/>
  <c r="L314" i="14"/>
  <c r="O314" i="14" s="1"/>
  <c r="N568" i="1"/>
  <c r="K375" i="15"/>
  <c r="K380" i="15"/>
  <c r="O401" i="15"/>
  <c r="K375" i="16"/>
  <c r="K158" i="17"/>
  <c r="O537" i="17"/>
  <c r="J671" i="17"/>
  <c r="O599" i="18"/>
  <c r="J675" i="1"/>
  <c r="N312" i="19"/>
  <c r="N310" i="19" s="1"/>
  <c r="N331" i="19"/>
  <c r="N329" i="19" s="1"/>
  <c r="N55" i="20"/>
  <c r="N53" i="20" s="1"/>
  <c r="K219" i="20"/>
  <c r="N252" i="20"/>
  <c r="N250" i="20" s="1"/>
  <c r="O651" i="20"/>
  <c r="J376" i="1"/>
  <c r="K402" i="21"/>
  <c r="O566" i="21"/>
  <c r="J651" i="21"/>
  <c r="K497" i="6"/>
  <c r="N252" i="7"/>
  <c r="N250" i="7" s="1"/>
  <c r="K425" i="7"/>
  <c r="O535" i="7"/>
  <c r="O380" i="8"/>
  <c r="K466" i="8"/>
  <c r="K474" i="8"/>
  <c r="K482" i="8"/>
  <c r="K498" i="8"/>
  <c r="O533" i="8"/>
  <c r="O537" i="8"/>
  <c r="J157" i="1"/>
  <c r="J174" i="1"/>
  <c r="J211" i="1"/>
  <c r="K464" i="9"/>
  <c r="N273" i="10"/>
  <c r="N271" i="10" s="1"/>
  <c r="J306" i="1"/>
  <c r="O584" i="10"/>
  <c r="K580" i="11"/>
  <c r="P98" i="12"/>
  <c r="K201" i="13"/>
  <c r="L333" i="13"/>
  <c r="L331" i="13" s="1"/>
  <c r="O349" i="13"/>
  <c r="K422" i="13"/>
  <c r="N252" i="14"/>
  <c r="N250" i="14" s="1"/>
  <c r="O457" i="14"/>
  <c r="K64" i="15"/>
  <c r="N331" i="15"/>
  <c r="N329" i="15" s="1"/>
  <c r="P329" i="15" s="1"/>
  <c r="K350" i="15"/>
  <c r="O354" i="15"/>
  <c r="K376" i="15"/>
  <c r="K402" i="15"/>
  <c r="O406" i="15"/>
  <c r="K473" i="15"/>
  <c r="L45" i="16"/>
  <c r="L43" i="16" s="1"/>
  <c r="L41" i="16" s="1"/>
  <c r="N252" i="16"/>
  <c r="N250" i="16" s="1"/>
  <c r="K425" i="16"/>
  <c r="K612" i="16"/>
  <c r="N120" i="17"/>
  <c r="N118" i="17" s="1"/>
  <c r="K149" i="17"/>
  <c r="L294" i="17"/>
  <c r="O294" i="17" s="1"/>
  <c r="K417" i="17"/>
  <c r="K580" i="17"/>
  <c r="I367" i="18"/>
  <c r="K367" i="18" s="1"/>
  <c r="K593" i="18"/>
  <c r="K648" i="18"/>
  <c r="K264" i="20"/>
  <c r="J671" i="20"/>
  <c r="K671" i="20" s="1"/>
  <c r="N43" i="21"/>
  <c r="N41" i="21" s="1"/>
  <c r="L314" i="21"/>
  <c r="O314" i="21" s="1"/>
  <c r="O385" i="21"/>
  <c r="O406" i="21"/>
  <c r="K419" i="21"/>
  <c r="K427" i="21"/>
  <c r="K431" i="21"/>
  <c r="O439" i="21"/>
  <c r="K473" i="21"/>
  <c r="K649" i="21"/>
  <c r="K533" i="6"/>
  <c r="O564" i="6"/>
  <c r="M43" i="7"/>
  <c r="P43" i="7" s="1"/>
  <c r="M68" i="7"/>
  <c r="P68" i="7" s="1"/>
  <c r="N120" i="7"/>
  <c r="N118" i="7" s="1"/>
  <c r="L333" i="7"/>
  <c r="L331" i="7" s="1"/>
  <c r="O349" i="7"/>
  <c r="K455" i="7"/>
  <c r="K497" i="7"/>
  <c r="I611" i="1"/>
  <c r="I615" i="1"/>
  <c r="I632" i="1"/>
  <c r="K132" i="8"/>
  <c r="K597" i="8"/>
  <c r="M252" i="9"/>
  <c r="P252" i="9" s="1"/>
  <c r="K372" i="9"/>
  <c r="K573" i="9"/>
  <c r="K629" i="9"/>
  <c r="L275" i="10"/>
  <c r="L273" i="10" s="1"/>
  <c r="N68" i="12"/>
  <c r="P68" i="12" s="1"/>
  <c r="L24" i="12"/>
  <c r="O24" i="12" s="1"/>
  <c r="K368" i="13"/>
  <c r="O406" i="13"/>
  <c r="K423" i="13"/>
  <c r="K466" i="13"/>
  <c r="K474" i="13"/>
  <c r="K498" i="13"/>
  <c r="O533" i="13"/>
  <c r="K81" i="14"/>
  <c r="N96" i="19"/>
  <c r="N94" i="19" s="1"/>
  <c r="N292" i="19"/>
  <c r="N290" i="19" s="1"/>
  <c r="J217" i="1"/>
  <c r="I519" i="1"/>
  <c r="I523" i="1"/>
  <c r="I531" i="1"/>
  <c r="N438" i="1"/>
  <c r="K235" i="11"/>
  <c r="N292" i="11"/>
  <c r="N290" i="11" s="1"/>
  <c r="K88" i="12"/>
  <c r="N55" i="15"/>
  <c r="P55" i="15" s="1"/>
  <c r="K65" i="15"/>
  <c r="K249" i="15"/>
  <c r="N252" i="15"/>
  <c r="N250" i="15" s="1"/>
  <c r="K381" i="15"/>
  <c r="O385" i="15"/>
  <c r="K474" i="15"/>
  <c r="L314" i="16"/>
  <c r="O314" i="16" s="1"/>
  <c r="K381" i="16"/>
  <c r="O580" i="16"/>
  <c r="K617" i="16"/>
  <c r="N292" i="17"/>
  <c r="N290" i="17" s="1"/>
  <c r="L333" i="17"/>
  <c r="L331" i="17" s="1"/>
  <c r="L329" i="17" s="1"/>
  <c r="K375" i="17"/>
  <c r="O580" i="17"/>
  <c r="K64" i="18"/>
  <c r="N96" i="18"/>
  <c r="N94" i="18" s="1"/>
  <c r="K370" i="18"/>
  <c r="O601" i="18"/>
  <c r="K464" i="19"/>
  <c r="K235" i="20"/>
  <c r="K428" i="20"/>
  <c r="K432" i="20"/>
  <c r="O566" i="20"/>
  <c r="L98" i="21"/>
  <c r="L96" i="21" s="1"/>
  <c r="L94" i="21" s="1"/>
  <c r="L294" i="21"/>
  <c r="O294" i="21" s="1"/>
  <c r="K416" i="21"/>
  <c r="K424" i="21"/>
  <c r="K428" i="21"/>
  <c r="O457" i="21"/>
  <c r="K481" i="21"/>
  <c r="O553" i="21"/>
  <c r="O649" i="21"/>
  <c r="O665" i="6"/>
  <c r="J184" i="1"/>
  <c r="K200" i="7"/>
  <c r="J210" i="1"/>
  <c r="K368" i="7"/>
  <c r="K372" i="7"/>
  <c r="O380" i="7"/>
  <c r="K398" i="7"/>
  <c r="O553" i="7"/>
  <c r="O566" i="8"/>
  <c r="O580" i="8"/>
  <c r="K635" i="8"/>
  <c r="L57" i="9"/>
  <c r="O57" i="9" s="1"/>
  <c r="K81" i="9"/>
  <c r="O406" i="9"/>
  <c r="K431" i="9"/>
  <c r="O439" i="9"/>
  <c r="K634" i="9"/>
  <c r="L144" i="10"/>
  <c r="O144" i="10" s="1"/>
  <c r="K173" i="10"/>
  <c r="L314" i="10"/>
  <c r="L312" i="10" s="1"/>
  <c r="O312" i="10" s="1"/>
  <c r="O582" i="10"/>
  <c r="O347" i="11"/>
  <c r="L57" i="12"/>
  <c r="O57" i="12" s="1"/>
  <c r="P144" i="12"/>
  <c r="K235" i="12"/>
  <c r="K425" i="12"/>
  <c r="O580" i="12"/>
  <c r="K149" i="13"/>
  <c r="L314" i="13"/>
  <c r="O314" i="13" s="1"/>
  <c r="O385" i="13"/>
  <c r="K589" i="13"/>
  <c r="K593" i="13"/>
  <c r="K270" i="14"/>
  <c r="K430" i="14"/>
  <c r="K435" i="14"/>
  <c r="K482" i="15"/>
  <c r="K564" i="15"/>
  <c r="K591" i="15"/>
  <c r="K158" i="16"/>
  <c r="K427" i="16"/>
  <c r="O597" i="16"/>
  <c r="M292" i="17"/>
  <c r="M290" i="17" s="1"/>
  <c r="P290" i="17" s="1"/>
  <c r="K497" i="17"/>
  <c r="K340" i="18"/>
  <c r="K429" i="18"/>
  <c r="K450" i="18"/>
  <c r="O459" i="19"/>
  <c r="K465" i="19"/>
  <c r="O597" i="19"/>
  <c r="O601" i="19"/>
  <c r="K173" i="20"/>
  <c r="K189" i="20"/>
  <c r="K631" i="20"/>
  <c r="O648" i="20"/>
  <c r="O49" i="21"/>
  <c r="O404" i="21"/>
  <c r="K397" i="12"/>
  <c r="O455" i="12"/>
  <c r="K417" i="15"/>
  <c r="K635" i="16"/>
  <c r="K185" i="20"/>
  <c r="O333" i="20"/>
  <c r="K422" i="20"/>
  <c r="O459" i="20"/>
  <c r="K465" i="20"/>
  <c r="K473" i="20"/>
  <c r="K497" i="20"/>
  <c r="K533" i="20"/>
  <c r="K109" i="21"/>
  <c r="K149" i="21"/>
  <c r="N539" i="1"/>
  <c r="K547" i="6"/>
  <c r="N555" i="1"/>
  <c r="J561" i="1"/>
  <c r="L648" i="1"/>
  <c r="J656" i="1"/>
  <c r="L57" i="7"/>
  <c r="O57" i="7" s="1"/>
  <c r="N31" i="8"/>
  <c r="N29" i="8" s="1"/>
  <c r="K595" i="8"/>
  <c r="K370" i="9"/>
  <c r="O385" i="9"/>
  <c r="L98" i="11"/>
  <c r="L96" i="11" s="1"/>
  <c r="L94" i="11" s="1"/>
  <c r="K112" i="11"/>
  <c r="J671" i="11"/>
  <c r="N312" i="13"/>
  <c r="N310" i="13" s="1"/>
  <c r="K396" i="13"/>
  <c r="K421" i="13"/>
  <c r="K455" i="13"/>
  <c r="K423" i="14"/>
  <c r="O439" i="14"/>
  <c r="K499" i="15"/>
  <c r="N68" i="16"/>
  <c r="N66" i="16" s="1"/>
  <c r="K345" i="18"/>
  <c r="O401" i="18"/>
  <c r="K465" i="18"/>
  <c r="O553" i="18"/>
  <c r="L15" i="2"/>
  <c r="O15" i="2" s="1"/>
  <c r="O25" i="2"/>
  <c r="K430" i="2"/>
  <c r="I430" i="1"/>
  <c r="K635" i="6"/>
  <c r="I635" i="1"/>
  <c r="I201" i="1"/>
  <c r="P330" i="2"/>
  <c r="M330" i="1"/>
  <c r="P330" i="1" s="1"/>
  <c r="M13" i="1"/>
  <c r="P13" i="1" s="1"/>
  <c r="L25" i="1"/>
  <c r="I340" i="1"/>
  <c r="I373" i="1"/>
  <c r="K373" i="1" s="1"/>
  <c r="L384" i="1"/>
  <c r="O384" i="1" s="1"/>
  <c r="K376" i="2"/>
  <c r="I376" i="1"/>
  <c r="K65" i="3"/>
  <c r="K339" i="3"/>
  <c r="I339" i="1"/>
  <c r="K339" i="1" s="1"/>
  <c r="O318" i="6"/>
  <c r="L318" i="1"/>
  <c r="O318" i="1" s="1"/>
  <c r="N142" i="7"/>
  <c r="N140" i="7" s="1"/>
  <c r="P140" i="7" s="1"/>
  <c r="P144" i="7"/>
  <c r="P29" i="9"/>
  <c r="M28" i="9"/>
  <c r="P28" i="9" s="1"/>
  <c r="N298" i="1"/>
  <c r="K663" i="21"/>
  <c r="I663" i="1"/>
  <c r="K663" i="1" s="1"/>
  <c r="M67" i="1"/>
  <c r="P67" i="1" s="1"/>
  <c r="O435" i="5"/>
  <c r="L435" i="1"/>
  <c r="O435" i="1" s="1"/>
  <c r="I343" i="1"/>
  <c r="J614" i="1"/>
  <c r="J662" i="1"/>
  <c r="K630" i="3"/>
  <c r="K423" i="4"/>
  <c r="J423" i="1"/>
  <c r="O537" i="4"/>
  <c r="L537" i="1"/>
  <c r="P21" i="5"/>
  <c r="M11" i="5"/>
  <c r="P11" i="5" s="1"/>
  <c r="M19" i="5"/>
  <c r="P33" i="6"/>
  <c r="M13" i="6"/>
  <c r="P13" i="6" s="1"/>
  <c r="O330" i="7"/>
  <c r="K551" i="7"/>
  <c r="I551" i="1"/>
  <c r="O651" i="7"/>
  <c r="L651" i="1"/>
  <c r="K340" i="8"/>
  <c r="J340" i="1"/>
  <c r="O382" i="8"/>
  <c r="L382" i="1"/>
  <c r="O382" i="1" s="1"/>
  <c r="P11" i="8"/>
  <c r="M9" i="8"/>
  <c r="K665" i="3"/>
  <c r="I665" i="1"/>
  <c r="K328" i="1"/>
  <c r="L295" i="1"/>
  <c r="J618" i="1"/>
  <c r="O555" i="3"/>
  <c r="L555" i="1"/>
  <c r="O580" i="3"/>
  <c r="L580" i="1"/>
  <c r="K590" i="3"/>
  <c r="I590" i="1"/>
  <c r="K590" i="1" s="1"/>
  <c r="J652" i="1"/>
  <c r="O533" i="4"/>
  <c r="L533" i="1"/>
  <c r="O565" i="4"/>
  <c r="L565" i="1"/>
  <c r="O565" i="1" s="1"/>
  <c r="K626" i="4"/>
  <c r="K621" i="4"/>
  <c r="K625" i="4"/>
  <c r="M21" i="1"/>
  <c r="I189" i="1"/>
  <c r="I216" i="1"/>
  <c r="L335" i="1"/>
  <c r="L436" i="1"/>
  <c r="O436" i="1" s="1"/>
  <c r="I490" i="1"/>
  <c r="K490" i="1" s="1"/>
  <c r="I591" i="1"/>
  <c r="J282" i="1"/>
  <c r="J289" i="1"/>
  <c r="K564" i="2"/>
  <c r="J564" i="1"/>
  <c r="N534" i="1"/>
  <c r="J547" i="1"/>
  <c r="J219" i="1"/>
  <c r="P333" i="4"/>
  <c r="M331" i="4"/>
  <c r="M329" i="4" s="1"/>
  <c r="O385" i="4"/>
  <c r="K491" i="4"/>
  <c r="I491" i="1"/>
  <c r="K491" i="1" s="1"/>
  <c r="K495" i="4"/>
  <c r="I495" i="1"/>
  <c r="K495" i="1" s="1"/>
  <c r="N582" i="1"/>
  <c r="N588" i="1"/>
  <c r="J592" i="1"/>
  <c r="J596" i="1"/>
  <c r="N599" i="1"/>
  <c r="O458" i="2"/>
  <c r="L458" i="1"/>
  <c r="O458" i="1" s="1"/>
  <c r="K346" i="5"/>
  <c r="I346" i="1"/>
  <c r="K346" i="1" s="1"/>
  <c r="L650" i="1"/>
  <c r="N21" i="1"/>
  <c r="N102" i="1"/>
  <c r="I138" i="1"/>
  <c r="I204" i="1"/>
  <c r="I244" i="1"/>
  <c r="K244" i="1" s="1"/>
  <c r="L296" i="1"/>
  <c r="N330" i="1"/>
  <c r="M29" i="2"/>
  <c r="I111" i="1"/>
  <c r="L141" i="1"/>
  <c r="O141" i="1" s="1"/>
  <c r="L34" i="2"/>
  <c r="L582" i="1"/>
  <c r="N587" i="1"/>
  <c r="O599" i="2"/>
  <c r="L599" i="1"/>
  <c r="J668" i="1"/>
  <c r="P24" i="3"/>
  <c r="M14" i="3"/>
  <c r="P14" i="3" s="1"/>
  <c r="I200" i="1"/>
  <c r="K200" i="3"/>
  <c r="K270" i="3"/>
  <c r="J270" i="1"/>
  <c r="N291" i="1"/>
  <c r="N405" i="1"/>
  <c r="K418" i="3"/>
  <c r="J418" i="1"/>
  <c r="K464" i="3"/>
  <c r="I464" i="1"/>
  <c r="K468" i="3"/>
  <c r="I468" i="1"/>
  <c r="K468" i="1" s="1"/>
  <c r="K476" i="3"/>
  <c r="I476" i="1"/>
  <c r="K476" i="1" s="1"/>
  <c r="K480" i="3"/>
  <c r="I480" i="1"/>
  <c r="K480" i="1" s="1"/>
  <c r="K488" i="3"/>
  <c r="I488" i="1"/>
  <c r="K488" i="1" s="1"/>
  <c r="K492" i="3"/>
  <c r="I492" i="1"/>
  <c r="K492" i="1" s="1"/>
  <c r="K496" i="3"/>
  <c r="I496" i="1"/>
  <c r="K496" i="1" s="1"/>
  <c r="K504" i="3"/>
  <c r="I504" i="1"/>
  <c r="K504" i="1" s="1"/>
  <c r="K512" i="3"/>
  <c r="I512" i="1"/>
  <c r="K512" i="1" s="1"/>
  <c r="J631" i="1"/>
  <c r="M13" i="5"/>
  <c r="P13" i="5" s="1"/>
  <c r="P23" i="5"/>
  <c r="M29" i="6"/>
  <c r="P29" i="6" s="1"/>
  <c r="P31" i="6"/>
  <c r="K671" i="2"/>
  <c r="I671" i="1"/>
  <c r="O21" i="5"/>
  <c r="L19" i="5"/>
  <c r="O19" i="5" s="1"/>
  <c r="O456" i="5"/>
  <c r="L456" i="1"/>
  <c r="O456" i="1" s="1"/>
  <c r="I304" i="1"/>
  <c r="N601" i="1"/>
  <c r="J622" i="1"/>
  <c r="M122" i="1"/>
  <c r="I219" i="1"/>
  <c r="L311" i="1"/>
  <c r="O311" i="1" s="1"/>
  <c r="I620" i="1"/>
  <c r="I93" i="1"/>
  <c r="K93" i="1" s="1"/>
  <c r="N273" i="2"/>
  <c r="N271" i="2" s="1"/>
  <c r="P271" i="2" s="1"/>
  <c r="N275" i="1"/>
  <c r="J284" i="1"/>
  <c r="N382" i="1"/>
  <c r="J394" i="1"/>
  <c r="K470" i="2"/>
  <c r="I470" i="1"/>
  <c r="K470" i="1" s="1"/>
  <c r="I482" i="1"/>
  <c r="N220" i="3"/>
  <c r="I419" i="1"/>
  <c r="I431" i="1"/>
  <c r="N32" i="4"/>
  <c r="N30" i="4" s="1"/>
  <c r="N352" i="1"/>
  <c r="M19" i="3"/>
  <c r="P21" i="3"/>
  <c r="J577" i="1"/>
  <c r="K344" i="3"/>
  <c r="I344" i="1"/>
  <c r="K344" i="1" s="1"/>
  <c r="L258" i="1"/>
  <c r="O258" i="1" s="1"/>
  <c r="J610" i="1"/>
  <c r="M98" i="1"/>
  <c r="I117" i="1"/>
  <c r="I185" i="1"/>
  <c r="M275" i="1"/>
  <c r="L298" i="1"/>
  <c r="O298" i="1" s="1"/>
  <c r="I507" i="1"/>
  <c r="K507" i="1" s="1"/>
  <c r="L534" i="1"/>
  <c r="O534" i="1" s="1"/>
  <c r="M14" i="2"/>
  <c r="P14" i="2" s="1"/>
  <c r="P24" i="2"/>
  <c r="M30" i="2"/>
  <c r="P30" i="2" s="1"/>
  <c r="P32" i="2"/>
  <c r="L70" i="2"/>
  <c r="O70" i="2" s="1"/>
  <c r="J232" i="1"/>
  <c r="J238" i="1"/>
  <c r="J246" i="1"/>
  <c r="J375" i="1"/>
  <c r="I560" i="1"/>
  <c r="K560" i="2"/>
  <c r="O25" i="3"/>
  <c r="L19" i="3"/>
  <c r="O19" i="3" s="1"/>
  <c r="L15" i="3"/>
  <c r="O15" i="3" s="1"/>
  <c r="K108" i="3"/>
  <c r="L314" i="3"/>
  <c r="O314" i="3" s="1"/>
  <c r="K377" i="3"/>
  <c r="I381" i="1"/>
  <c r="K465" i="3"/>
  <c r="I465" i="1"/>
  <c r="K469" i="3"/>
  <c r="I469" i="1"/>
  <c r="K469" i="1" s="1"/>
  <c r="K473" i="3"/>
  <c r="I473" i="1"/>
  <c r="I481" i="1"/>
  <c r="K485" i="3"/>
  <c r="I485" i="1"/>
  <c r="K485" i="1" s="1"/>
  <c r="K489" i="3"/>
  <c r="I489" i="1"/>
  <c r="K489" i="1" s="1"/>
  <c r="K497" i="3"/>
  <c r="I497" i="1"/>
  <c r="K505" i="3"/>
  <c r="I505" i="1"/>
  <c r="K505" i="1" s="1"/>
  <c r="J111" i="1"/>
  <c r="K200" i="2"/>
  <c r="L224" i="2"/>
  <c r="O224" i="2" s="1"/>
  <c r="N252" i="2"/>
  <c r="P294" i="2"/>
  <c r="O380" i="2"/>
  <c r="O437" i="2"/>
  <c r="J573" i="1"/>
  <c r="J591" i="1"/>
  <c r="K595" i="2"/>
  <c r="I623" i="1"/>
  <c r="J651" i="2"/>
  <c r="K80" i="3"/>
  <c r="N120" i="3"/>
  <c r="N118" i="3" s="1"/>
  <c r="K427" i="3"/>
  <c r="O535" i="3"/>
  <c r="O601" i="3"/>
  <c r="K631" i="3"/>
  <c r="K650" i="3"/>
  <c r="M15" i="4"/>
  <c r="P15" i="4" s="1"/>
  <c r="M96" i="4"/>
  <c r="M94" i="4" s="1"/>
  <c r="P94" i="4" s="1"/>
  <c r="P98" i="4"/>
  <c r="N142" i="4"/>
  <c r="N140" i="4" s="1"/>
  <c r="K270" i="4"/>
  <c r="K93" i="5"/>
  <c r="K376" i="5"/>
  <c r="P33" i="7"/>
  <c r="M13" i="7"/>
  <c r="P13" i="7" s="1"/>
  <c r="P57" i="2"/>
  <c r="I65" i="1"/>
  <c r="J76" i="1"/>
  <c r="J194" i="1"/>
  <c r="J209" i="1"/>
  <c r="J242" i="1"/>
  <c r="L275" i="2"/>
  <c r="L273" i="2" s="1"/>
  <c r="K285" i="2"/>
  <c r="M291" i="1"/>
  <c r="P291" i="1" s="1"/>
  <c r="J413" i="1"/>
  <c r="J426" i="1"/>
  <c r="J455" i="1"/>
  <c r="O568" i="2"/>
  <c r="J575" i="1"/>
  <c r="J579" i="1"/>
  <c r="J659" i="1"/>
  <c r="M41" i="3"/>
  <c r="M252" i="3"/>
  <c r="P252" i="3" s="1"/>
  <c r="K424" i="3"/>
  <c r="P67" i="4"/>
  <c r="N120" i="5"/>
  <c r="N118" i="5" s="1"/>
  <c r="P31" i="8"/>
  <c r="M29" i="8"/>
  <c r="L49" i="1"/>
  <c r="N55" i="2"/>
  <c r="N53" i="2" s="1"/>
  <c r="J77" i="1"/>
  <c r="I109" i="1"/>
  <c r="I113" i="1"/>
  <c r="J476" i="1"/>
  <c r="J515" i="1"/>
  <c r="J519" i="1"/>
  <c r="J527" i="1"/>
  <c r="J531" i="1"/>
  <c r="J616" i="1"/>
  <c r="J620" i="1"/>
  <c r="J624" i="1"/>
  <c r="N651" i="1"/>
  <c r="N668" i="1"/>
  <c r="K380" i="3"/>
  <c r="K401" i="3"/>
  <c r="O439" i="3"/>
  <c r="K474" i="3"/>
  <c r="K482" i="3"/>
  <c r="K498" i="3"/>
  <c r="O564" i="3"/>
  <c r="O582" i="3"/>
  <c r="O599" i="3"/>
  <c r="K628" i="3"/>
  <c r="O21" i="4"/>
  <c r="L19" i="4"/>
  <c r="O19" i="4" s="1"/>
  <c r="K473" i="4"/>
  <c r="J86" i="1"/>
  <c r="J236" i="1"/>
  <c r="J325" i="1"/>
  <c r="J392" i="1"/>
  <c r="J451" i="1"/>
  <c r="J508" i="1"/>
  <c r="N570" i="1"/>
  <c r="I621" i="1"/>
  <c r="K64" i="3"/>
  <c r="P98" i="3"/>
  <c r="K111" i="3"/>
  <c r="K368" i="3"/>
  <c r="K372" i="3"/>
  <c r="N53" i="4"/>
  <c r="M271" i="4"/>
  <c r="N34" i="6"/>
  <c r="N14" i="6" s="1"/>
  <c r="M29" i="10"/>
  <c r="P29" i="10" s="1"/>
  <c r="P31" i="10"/>
  <c r="I83" i="1"/>
  <c r="N32" i="2"/>
  <c r="N30" i="2" s="1"/>
  <c r="J399" i="1"/>
  <c r="K424" i="2"/>
  <c r="N541" i="1"/>
  <c r="L566" i="1"/>
  <c r="L584" i="1"/>
  <c r="J613" i="1"/>
  <c r="J617" i="1"/>
  <c r="N665" i="1"/>
  <c r="N312" i="3"/>
  <c r="N310" i="3" s="1"/>
  <c r="K580" i="3"/>
  <c r="K629" i="3"/>
  <c r="K633" i="3"/>
  <c r="O651" i="3"/>
  <c r="K219" i="4"/>
  <c r="N142" i="5"/>
  <c r="N140" i="5" s="1"/>
  <c r="N222" i="5"/>
  <c r="N220" i="5" s="1"/>
  <c r="L144" i="4"/>
  <c r="O144" i="4" s="1"/>
  <c r="K173" i="4"/>
  <c r="K189" i="4"/>
  <c r="L224" i="4"/>
  <c r="O224" i="4" s="1"/>
  <c r="N292" i="4"/>
  <c r="N290" i="4" s="1"/>
  <c r="K328" i="4"/>
  <c r="O380" i="4"/>
  <c r="O401" i="4"/>
  <c r="K618" i="4"/>
  <c r="L32" i="5"/>
  <c r="L30" i="5" s="1"/>
  <c r="K92" i="5"/>
  <c r="K267" i="5"/>
  <c r="N273" i="5"/>
  <c r="N271" i="5" s="1"/>
  <c r="L333" i="5"/>
  <c r="O333" i="5" s="1"/>
  <c r="O349" i="5"/>
  <c r="O401" i="5"/>
  <c r="K426" i="5"/>
  <c r="K430" i="5"/>
  <c r="O535" i="5"/>
  <c r="O599" i="5"/>
  <c r="K626" i="5"/>
  <c r="K629" i="5"/>
  <c r="L70" i="6"/>
  <c r="O70" i="6" s="1"/>
  <c r="K138" i="6"/>
  <c r="M140" i="6"/>
  <c r="K199" i="6"/>
  <c r="L254" i="6"/>
  <c r="O254" i="6" s="1"/>
  <c r="K264" i="6"/>
  <c r="K368" i="6"/>
  <c r="K426" i="6"/>
  <c r="O459" i="6"/>
  <c r="M53" i="7"/>
  <c r="N312" i="7"/>
  <c r="N310" i="7" s="1"/>
  <c r="O404" i="7"/>
  <c r="K432" i="7"/>
  <c r="K628" i="7"/>
  <c r="J671" i="7"/>
  <c r="N312" i="8"/>
  <c r="N310" i="8" s="1"/>
  <c r="I367" i="8"/>
  <c r="K367" i="8" s="1"/>
  <c r="K429" i="8"/>
  <c r="K612" i="8"/>
  <c r="K88" i="9"/>
  <c r="O597" i="10"/>
  <c r="P25" i="13"/>
  <c r="M15" i="13"/>
  <c r="P15" i="13" s="1"/>
  <c r="L221" i="1"/>
  <c r="O221" i="1" s="1"/>
  <c r="K341" i="4"/>
  <c r="K345" i="4"/>
  <c r="O455" i="4"/>
  <c r="K631" i="4"/>
  <c r="K635" i="4"/>
  <c r="L254" i="5"/>
  <c r="L252" i="5" s="1"/>
  <c r="L250" i="5" s="1"/>
  <c r="M15" i="6"/>
  <c r="P15" i="6" s="1"/>
  <c r="L98" i="6"/>
  <c r="O98" i="6" s="1"/>
  <c r="K108" i="6"/>
  <c r="K350" i="6"/>
  <c r="O354" i="6"/>
  <c r="O435" i="6"/>
  <c r="K466" i="6"/>
  <c r="K474" i="6"/>
  <c r="O601" i="6"/>
  <c r="L33" i="7"/>
  <c r="O33" i="7" s="1"/>
  <c r="L144" i="7"/>
  <c r="O144" i="7" s="1"/>
  <c r="K173" i="7"/>
  <c r="K345" i="7"/>
  <c r="K397" i="7"/>
  <c r="K429" i="7"/>
  <c r="K580" i="7"/>
  <c r="K629" i="7"/>
  <c r="K83" i="8"/>
  <c r="K176" i="8"/>
  <c r="L314" i="8"/>
  <c r="O314" i="8" s="1"/>
  <c r="O349" i="8"/>
  <c r="K380" i="8"/>
  <c r="K473" i="8"/>
  <c r="K497" i="8"/>
  <c r="O535" i="8"/>
  <c r="K589" i="8"/>
  <c r="M15" i="9"/>
  <c r="P15" i="9" s="1"/>
  <c r="K109" i="9"/>
  <c r="K173" i="9"/>
  <c r="K200" i="9"/>
  <c r="K419" i="9"/>
  <c r="K427" i="9"/>
  <c r="M252" i="10"/>
  <c r="P252" i="10" s="1"/>
  <c r="N33" i="5"/>
  <c r="N13" i="5" s="1"/>
  <c r="K419" i="5"/>
  <c r="M96" i="6"/>
  <c r="M94" i="6" s="1"/>
  <c r="N222" i="6"/>
  <c r="N220" i="6" s="1"/>
  <c r="N312" i="6"/>
  <c r="N310" i="6" s="1"/>
  <c r="N41" i="7"/>
  <c r="K350" i="7"/>
  <c r="K450" i="7"/>
  <c r="K498" i="7"/>
  <c r="L98" i="8"/>
  <c r="O98" i="8" s="1"/>
  <c r="P144" i="8"/>
  <c r="N252" i="8"/>
  <c r="N250" i="8" s="1"/>
  <c r="N331" i="8"/>
  <c r="N329" i="8" s="1"/>
  <c r="N331" i="9"/>
  <c r="N329" i="9" s="1"/>
  <c r="P33" i="11"/>
  <c r="M13" i="11"/>
  <c r="P13" i="11" s="1"/>
  <c r="N142" i="11"/>
  <c r="N140" i="11" s="1"/>
  <c r="K635" i="11"/>
  <c r="K158" i="4"/>
  <c r="K474" i="4"/>
  <c r="K482" i="4"/>
  <c r="O535" i="4"/>
  <c r="L98" i="5"/>
  <c r="O98" i="5" s="1"/>
  <c r="K108" i="5"/>
  <c r="K200" i="5"/>
  <c r="K416" i="5"/>
  <c r="K424" i="5"/>
  <c r="K428" i="5"/>
  <c r="K432" i="5"/>
  <c r="K466" i="5"/>
  <c r="L19" i="6"/>
  <c r="K164" i="6"/>
  <c r="K229" i="6"/>
  <c r="K266" i="6"/>
  <c r="K370" i="6"/>
  <c r="K428" i="6"/>
  <c r="O533" i="6"/>
  <c r="K560" i="6"/>
  <c r="O599" i="6"/>
  <c r="K628" i="6"/>
  <c r="K632" i="6"/>
  <c r="K649" i="6"/>
  <c r="K93" i="7"/>
  <c r="P98" i="7"/>
  <c r="O347" i="7"/>
  <c r="K376" i="7"/>
  <c r="K419" i="7"/>
  <c r="K464" i="7"/>
  <c r="K499" i="7"/>
  <c r="K533" i="7"/>
  <c r="K573" i="7"/>
  <c r="K133" i="8"/>
  <c r="K173" i="8"/>
  <c r="K189" i="8"/>
  <c r="K264" i="8"/>
  <c r="K564" i="8"/>
  <c r="K630" i="8"/>
  <c r="K633" i="8"/>
  <c r="L45" i="9"/>
  <c r="O45" i="9" s="1"/>
  <c r="K368" i="12"/>
  <c r="O383" i="12"/>
  <c r="O401" i="12"/>
  <c r="N292" i="7"/>
  <c r="N290" i="7" s="1"/>
  <c r="K186" i="10"/>
  <c r="L19" i="11"/>
  <c r="O19" i="11" s="1"/>
  <c r="O21" i="11"/>
  <c r="P122" i="12"/>
  <c r="M120" i="12"/>
  <c r="P120" i="12" s="1"/>
  <c r="M19" i="14"/>
  <c r="P19" i="14" s="1"/>
  <c r="P21" i="14"/>
  <c r="M11" i="14"/>
  <c r="P275" i="4"/>
  <c r="O597" i="4"/>
  <c r="O601" i="4"/>
  <c r="K64" i="5"/>
  <c r="K81" i="5"/>
  <c r="O102" i="5"/>
  <c r="K185" i="5"/>
  <c r="K340" i="5"/>
  <c r="K370" i="5"/>
  <c r="K396" i="5"/>
  <c r="O437" i="5"/>
  <c r="K450" i="5"/>
  <c r="K547" i="5"/>
  <c r="M53" i="6"/>
  <c r="K92" i="6"/>
  <c r="P224" i="6"/>
  <c r="N273" i="6"/>
  <c r="N271" i="6" s="1"/>
  <c r="P314" i="6"/>
  <c r="K380" i="6"/>
  <c r="K421" i="6"/>
  <c r="O555" i="6"/>
  <c r="K589" i="6"/>
  <c r="K629" i="6"/>
  <c r="K633" i="6"/>
  <c r="O649" i="6"/>
  <c r="K665" i="6"/>
  <c r="M15" i="7"/>
  <c r="P15" i="7" s="1"/>
  <c r="L224" i="7"/>
  <c r="O224" i="7" s="1"/>
  <c r="K340" i="7"/>
  <c r="O455" i="7"/>
  <c r="K481" i="7"/>
  <c r="O564" i="7"/>
  <c r="O568" i="7"/>
  <c r="K270" i="8"/>
  <c r="P333" i="8"/>
  <c r="K432" i="8"/>
  <c r="O457" i="8"/>
  <c r="O582" i="8"/>
  <c r="O601" i="8"/>
  <c r="N120" i="9"/>
  <c r="N118" i="9" s="1"/>
  <c r="L224" i="9"/>
  <c r="O224" i="9" s="1"/>
  <c r="N292" i="9"/>
  <c r="N290" i="9" s="1"/>
  <c r="K396" i="10"/>
  <c r="N15" i="12"/>
  <c r="N19" i="12"/>
  <c r="K416" i="13"/>
  <c r="K631" i="13"/>
  <c r="K111" i="15"/>
  <c r="M15" i="17"/>
  <c r="P15" i="17" s="1"/>
  <c r="P25" i="17"/>
  <c r="K473" i="9"/>
  <c r="K497" i="9"/>
  <c r="K380" i="10"/>
  <c r="K628" i="10"/>
  <c r="K328" i="11"/>
  <c r="P333" i="11"/>
  <c r="L98" i="12"/>
  <c r="L96" i="12" s="1"/>
  <c r="O96" i="12" s="1"/>
  <c r="K199" i="12"/>
  <c r="K398" i="12"/>
  <c r="K402" i="12"/>
  <c r="K430" i="12"/>
  <c r="K473" i="12"/>
  <c r="O566" i="12"/>
  <c r="K630" i="12"/>
  <c r="K634" i="12"/>
  <c r="K92" i="13"/>
  <c r="K229" i="13"/>
  <c r="K370" i="13"/>
  <c r="K401" i="13"/>
  <c r="O404" i="13"/>
  <c r="K417" i="13"/>
  <c r="K425" i="13"/>
  <c r="K499" i="13"/>
  <c r="O568" i="13"/>
  <c r="L45" i="14"/>
  <c r="L43" i="14" s="1"/>
  <c r="L41" i="14" s="1"/>
  <c r="K176" i="14"/>
  <c r="K249" i="14"/>
  <c r="L254" i="14"/>
  <c r="O254" i="14" s="1"/>
  <c r="K419" i="14"/>
  <c r="K431" i="14"/>
  <c r="K547" i="14"/>
  <c r="O566" i="14"/>
  <c r="K593" i="14"/>
  <c r="K229" i="15"/>
  <c r="N140" i="13"/>
  <c r="P24" i="19"/>
  <c r="M14" i="19"/>
  <c r="P14" i="19" s="1"/>
  <c r="L32" i="9"/>
  <c r="L30" i="9" s="1"/>
  <c r="K401" i="9"/>
  <c r="K417" i="9"/>
  <c r="K424" i="9"/>
  <c r="K428" i="9"/>
  <c r="K482" i="9"/>
  <c r="O537" i="9"/>
  <c r="K622" i="9"/>
  <c r="K189" i="10"/>
  <c r="O354" i="10"/>
  <c r="K376" i="10"/>
  <c r="K398" i="10"/>
  <c r="K402" i="10"/>
  <c r="K564" i="10"/>
  <c r="K573" i="10"/>
  <c r="P98" i="11"/>
  <c r="N120" i="11"/>
  <c r="P120" i="11" s="1"/>
  <c r="P144" i="11"/>
  <c r="K341" i="11"/>
  <c r="K345" i="11"/>
  <c r="L275" i="12"/>
  <c r="O275" i="12" s="1"/>
  <c r="L294" i="12"/>
  <c r="O294" i="12" s="1"/>
  <c r="K381" i="12"/>
  <c r="O439" i="12"/>
  <c r="K482" i="12"/>
  <c r="K564" i="12"/>
  <c r="K635" i="12"/>
  <c r="M19" i="13"/>
  <c r="P19" i="13" s="1"/>
  <c r="O49" i="13"/>
  <c r="N120" i="13"/>
  <c r="N118" i="13" s="1"/>
  <c r="L224" i="13"/>
  <c r="O224" i="13" s="1"/>
  <c r="M252" i="13"/>
  <c r="P252" i="13" s="1"/>
  <c r="K380" i="13"/>
  <c r="O383" i="13"/>
  <c r="O401" i="13"/>
  <c r="O535" i="13"/>
  <c r="K580" i="13"/>
  <c r="M13" i="14"/>
  <c r="P13" i="14" s="1"/>
  <c r="K80" i="14"/>
  <c r="N96" i="14"/>
  <c r="N94" i="14" s="1"/>
  <c r="K149" i="14"/>
  <c r="K199" i="14"/>
  <c r="K416" i="14"/>
  <c r="K428" i="14"/>
  <c r="K449" i="14"/>
  <c r="K466" i="14"/>
  <c r="K564" i="14"/>
  <c r="O584" i="14"/>
  <c r="K631" i="14"/>
  <c r="P24" i="15"/>
  <c r="L57" i="15"/>
  <c r="L55" i="15" s="1"/>
  <c r="L53" i="15" s="1"/>
  <c r="K80" i="15"/>
  <c r="K84" i="15"/>
  <c r="K88" i="15"/>
  <c r="K109" i="15"/>
  <c r="K158" i="15"/>
  <c r="N222" i="15"/>
  <c r="N220" i="15" s="1"/>
  <c r="P34" i="16"/>
  <c r="M14" i="16"/>
  <c r="P14" i="16" s="1"/>
  <c r="L122" i="16"/>
  <c r="O122" i="16" s="1"/>
  <c r="N292" i="10"/>
  <c r="N290" i="10" s="1"/>
  <c r="N331" i="10"/>
  <c r="N329" i="10" s="1"/>
  <c r="N312" i="11"/>
  <c r="N310" i="11" s="1"/>
  <c r="L19" i="14"/>
  <c r="O19" i="14" s="1"/>
  <c r="N120" i="14"/>
  <c r="N118" i="14" s="1"/>
  <c r="O457" i="9"/>
  <c r="L57" i="10"/>
  <c r="L55" i="10" s="1"/>
  <c r="K84" i="10"/>
  <c r="L310" i="10"/>
  <c r="O310" i="10" s="1"/>
  <c r="K427" i="10"/>
  <c r="O533" i="10"/>
  <c r="M11" i="11"/>
  <c r="N273" i="11"/>
  <c r="P273" i="11" s="1"/>
  <c r="L314" i="11"/>
  <c r="L312" i="11" s="1"/>
  <c r="N32" i="12"/>
  <c r="N30" i="12" s="1"/>
  <c r="K595" i="12"/>
  <c r="K138" i="13"/>
  <c r="N273" i="13"/>
  <c r="N271" i="13" s="1"/>
  <c r="K396" i="14"/>
  <c r="K219" i="15"/>
  <c r="K631" i="9"/>
  <c r="K158" i="10"/>
  <c r="K499" i="10"/>
  <c r="K547" i="10"/>
  <c r="K589" i="10"/>
  <c r="K88" i="11"/>
  <c r="K164" i="11"/>
  <c r="K229" i="11"/>
  <c r="N252" i="11"/>
  <c r="N250" i="11" s="1"/>
  <c r="O580" i="11"/>
  <c r="O21" i="12"/>
  <c r="K65" i="12"/>
  <c r="L333" i="12"/>
  <c r="L331" i="12" s="1"/>
  <c r="K345" i="12"/>
  <c r="O349" i="12"/>
  <c r="K421" i="12"/>
  <c r="O537" i="12"/>
  <c r="K621" i="12"/>
  <c r="N68" i="13"/>
  <c r="N66" i="13" s="1"/>
  <c r="K109" i="13"/>
  <c r="K173" i="13"/>
  <c r="N252" i="13"/>
  <c r="N250" i="13" s="1"/>
  <c r="K427" i="13"/>
  <c r="K431" i="13"/>
  <c r="K573" i="13"/>
  <c r="O597" i="13"/>
  <c r="K634" i="13"/>
  <c r="J671" i="13"/>
  <c r="L144" i="14"/>
  <c r="L142" i="14" s="1"/>
  <c r="K341" i="14"/>
  <c r="K345" i="14"/>
  <c r="K498" i="14"/>
  <c r="O582" i="14"/>
  <c r="K397" i="15"/>
  <c r="N55" i="16"/>
  <c r="N53" i="16" s="1"/>
  <c r="L32" i="16"/>
  <c r="L30" i="16" s="1"/>
  <c r="K427" i="18"/>
  <c r="K82" i="20"/>
  <c r="K421" i="20"/>
  <c r="K425" i="20"/>
  <c r="K429" i="20"/>
  <c r="K219" i="21"/>
  <c r="K597" i="15"/>
  <c r="K630" i="16"/>
  <c r="O25" i="17"/>
  <c r="O651" i="17"/>
  <c r="L122" i="19"/>
  <c r="L120" i="19" s="1"/>
  <c r="O120" i="19" s="1"/>
  <c r="K350" i="19"/>
  <c r="K402" i="19"/>
  <c r="K343" i="21"/>
  <c r="O347" i="21"/>
  <c r="K498" i="21"/>
  <c r="K264" i="15"/>
  <c r="P333" i="15"/>
  <c r="K419" i="15"/>
  <c r="O455" i="15"/>
  <c r="O580" i="15"/>
  <c r="O601" i="15"/>
  <c r="M68" i="16"/>
  <c r="P68" i="16" s="1"/>
  <c r="K431" i="16"/>
  <c r="O435" i="16"/>
  <c r="O439" i="16"/>
  <c r="K564" i="16"/>
  <c r="J651" i="16"/>
  <c r="K173" i="17"/>
  <c r="L224" i="17"/>
  <c r="L222" i="17" s="1"/>
  <c r="L220" i="17" s="1"/>
  <c r="N273" i="17"/>
  <c r="N271" i="17" s="1"/>
  <c r="K401" i="17"/>
  <c r="K429" i="17"/>
  <c r="O535" i="17"/>
  <c r="O649" i="17"/>
  <c r="K88" i="18"/>
  <c r="K158" i="18"/>
  <c r="K186" i="18"/>
  <c r="K328" i="18"/>
  <c r="K396" i="18"/>
  <c r="K401" i="18"/>
  <c r="K498" i="18"/>
  <c r="K564" i="18"/>
  <c r="M11" i="19"/>
  <c r="P11" i="19" s="1"/>
  <c r="K158" i="19"/>
  <c r="K424" i="19"/>
  <c r="K432" i="19"/>
  <c r="O537" i="19"/>
  <c r="O564" i="19"/>
  <c r="K64" i="20"/>
  <c r="N68" i="20"/>
  <c r="N66" i="20" s="1"/>
  <c r="K83" i="20"/>
  <c r="N312" i="20"/>
  <c r="N310" i="20" s="1"/>
  <c r="O383" i="20"/>
  <c r="K397" i="20"/>
  <c r="K426" i="20"/>
  <c r="K634" i="20"/>
  <c r="O661" i="20"/>
  <c r="P29" i="21"/>
  <c r="L45" i="21"/>
  <c r="L43" i="21" s="1"/>
  <c r="L41" i="21" s="1"/>
  <c r="K110" i="21"/>
  <c r="M140" i="21"/>
  <c r="K204" i="21"/>
  <c r="K349" i="21"/>
  <c r="K401" i="21"/>
  <c r="K466" i="21"/>
  <c r="K560" i="21"/>
  <c r="K431" i="15"/>
  <c r="O349" i="16"/>
  <c r="K616" i="16"/>
  <c r="K614" i="16"/>
  <c r="M250" i="17"/>
  <c r="N55" i="19"/>
  <c r="N53" i="19" s="1"/>
  <c r="L224" i="19"/>
  <c r="O224" i="19" s="1"/>
  <c r="K340" i="19"/>
  <c r="L45" i="20"/>
  <c r="O45" i="20" s="1"/>
  <c r="K65" i="20"/>
  <c r="L144" i="20"/>
  <c r="L142" i="20" s="1"/>
  <c r="K265" i="20"/>
  <c r="K285" i="20"/>
  <c r="K402" i="20"/>
  <c r="K614" i="20"/>
  <c r="M19" i="21"/>
  <c r="K111" i="21"/>
  <c r="K189" i="21"/>
  <c r="N222" i="21"/>
  <c r="N220" i="21" s="1"/>
  <c r="N331" i="21"/>
  <c r="N329" i="21" s="1"/>
  <c r="O551" i="21"/>
  <c r="N312" i="16"/>
  <c r="N310" i="16" s="1"/>
  <c r="K432" i="16"/>
  <c r="K449" i="16"/>
  <c r="O457" i="16"/>
  <c r="K473" i="16"/>
  <c r="K111" i="17"/>
  <c r="K435" i="17"/>
  <c r="K630" i="17"/>
  <c r="N43" i="18"/>
  <c r="N41" i="18" s="1"/>
  <c r="N273" i="18"/>
  <c r="N271" i="18" s="1"/>
  <c r="K380" i="18"/>
  <c r="K417" i="18"/>
  <c r="K421" i="18"/>
  <c r="K499" i="18"/>
  <c r="L15" i="19"/>
  <c r="O15" i="19" s="1"/>
  <c r="P70" i="19"/>
  <c r="M96" i="19"/>
  <c r="P96" i="19" s="1"/>
  <c r="M292" i="19"/>
  <c r="P292" i="19" s="1"/>
  <c r="J651" i="20"/>
  <c r="K651" i="20" s="1"/>
  <c r="M11" i="21"/>
  <c r="P11" i="21" s="1"/>
  <c r="K401" i="15"/>
  <c r="P32" i="16"/>
  <c r="N120" i="16"/>
  <c r="N118" i="16" s="1"/>
  <c r="K474" i="16"/>
  <c r="O533" i="16"/>
  <c r="O537" i="16"/>
  <c r="O568" i="16"/>
  <c r="O599" i="16"/>
  <c r="L45" i="17"/>
  <c r="O45" i="17" s="1"/>
  <c r="L98" i="17"/>
  <c r="O98" i="17" s="1"/>
  <c r="K108" i="17"/>
  <c r="K112" i="17"/>
  <c r="K264" i="17"/>
  <c r="K380" i="17"/>
  <c r="O383" i="17"/>
  <c r="K473" i="17"/>
  <c r="K573" i="17"/>
  <c r="O597" i="17"/>
  <c r="K631" i="17"/>
  <c r="K635" i="17"/>
  <c r="M11" i="18"/>
  <c r="N222" i="18"/>
  <c r="P222" i="18" s="1"/>
  <c r="L275" i="18"/>
  <c r="O275" i="18" s="1"/>
  <c r="K418" i="18"/>
  <c r="K430" i="18"/>
  <c r="K629" i="18"/>
  <c r="K370" i="19"/>
  <c r="O566" i="19"/>
  <c r="O21" i="20"/>
  <c r="K81" i="20"/>
  <c r="N26" i="20"/>
  <c r="N16" i="20" s="1"/>
  <c r="P16" i="20" s="1"/>
  <c r="K377" i="20"/>
  <c r="K424" i="20"/>
  <c r="K628" i="20"/>
  <c r="M13" i="21"/>
  <c r="P13" i="21" s="1"/>
  <c r="P32" i="21"/>
  <c r="K108" i="21"/>
  <c r="L122" i="21"/>
  <c r="L120" i="21" s="1"/>
  <c r="K164" i="21"/>
  <c r="K341" i="21"/>
  <c r="O349" i="21"/>
  <c r="K421" i="21"/>
  <c r="K425" i="21"/>
  <c r="K376" i="16"/>
  <c r="K429" i="16"/>
  <c r="K455" i="16"/>
  <c r="K629" i="16"/>
  <c r="L70" i="17"/>
  <c r="O70" i="17" s="1"/>
  <c r="K80" i="17"/>
  <c r="K186" i="17"/>
  <c r="K368" i="17"/>
  <c r="K372" i="17"/>
  <c r="K398" i="17"/>
  <c r="K423" i="17"/>
  <c r="K427" i="17"/>
  <c r="K431" i="17"/>
  <c r="O435" i="17"/>
  <c r="K173" i="18"/>
  <c r="K189" i="18"/>
  <c r="K481" i="18"/>
  <c r="O551" i="18"/>
  <c r="K589" i="18"/>
  <c r="L254" i="19"/>
  <c r="O254" i="19" s="1"/>
  <c r="O349" i="19"/>
  <c r="O401" i="19"/>
  <c r="K426" i="19"/>
  <c r="O535" i="19"/>
  <c r="K176" i="20"/>
  <c r="K267" i="20"/>
  <c r="K343" i="20"/>
  <c r="O347" i="20"/>
  <c r="O457" i="20"/>
  <c r="O354" i="21"/>
  <c r="O380" i="21"/>
  <c r="K455" i="21"/>
  <c r="O601" i="21"/>
  <c r="O648" i="21"/>
  <c r="P68" i="5"/>
  <c r="M66" i="5"/>
  <c r="O314" i="5"/>
  <c r="L312" i="5"/>
  <c r="L310" i="5" s="1"/>
  <c r="O310" i="5" s="1"/>
  <c r="N22" i="2"/>
  <c r="M96" i="2"/>
  <c r="P96" i="2" s="1"/>
  <c r="L32" i="2"/>
  <c r="L30" i="2" s="1"/>
  <c r="O535" i="2"/>
  <c r="K597" i="2"/>
  <c r="K620" i="2"/>
  <c r="K622" i="2"/>
  <c r="L98" i="3"/>
  <c r="O98" i="3" s="1"/>
  <c r="K112" i="3"/>
  <c r="J216" i="1"/>
  <c r="L254" i="3"/>
  <c r="O254" i="3" s="1"/>
  <c r="M312" i="3"/>
  <c r="P312" i="3" s="1"/>
  <c r="K328" i="3"/>
  <c r="O337" i="3"/>
  <c r="J544" i="1"/>
  <c r="N61" i="1"/>
  <c r="P122" i="4"/>
  <c r="K133" i="4"/>
  <c r="J189" i="1"/>
  <c r="L254" i="4"/>
  <c r="L252" i="4" s="1"/>
  <c r="N354" i="1"/>
  <c r="O354" i="1" s="1"/>
  <c r="J361" i="1"/>
  <c r="J366" i="1"/>
  <c r="J402" i="1"/>
  <c r="K616" i="4"/>
  <c r="K619" i="4"/>
  <c r="N407" i="1"/>
  <c r="J414" i="1"/>
  <c r="K133" i="2"/>
  <c r="K199" i="2"/>
  <c r="K417" i="2"/>
  <c r="K423" i="2"/>
  <c r="K429" i="2"/>
  <c r="K649" i="2"/>
  <c r="J155" i="1"/>
  <c r="J160" i="1"/>
  <c r="J182" i="1"/>
  <c r="K449" i="3"/>
  <c r="K597" i="3"/>
  <c r="K626" i="3"/>
  <c r="J87" i="1"/>
  <c r="O347" i="4"/>
  <c r="N386" i="1"/>
  <c r="J393" i="1"/>
  <c r="K397" i="4"/>
  <c r="K466" i="4"/>
  <c r="K498" i="4"/>
  <c r="K547" i="4"/>
  <c r="O564" i="4"/>
  <c r="K611" i="4"/>
  <c r="K614" i="4"/>
  <c r="K632" i="4"/>
  <c r="O649" i="4"/>
  <c r="K111" i="5"/>
  <c r="P144" i="5"/>
  <c r="K189" i="5"/>
  <c r="P224" i="5"/>
  <c r="K235" i="5"/>
  <c r="K266" i="5"/>
  <c r="K328" i="5"/>
  <c r="O337" i="5"/>
  <c r="K341" i="5"/>
  <c r="K398" i="5"/>
  <c r="K418" i="5"/>
  <c r="K431" i="5"/>
  <c r="O537" i="5"/>
  <c r="P120" i="9"/>
  <c r="M118" i="9"/>
  <c r="P118" i="9" s="1"/>
  <c r="K547" i="2"/>
  <c r="L47" i="1"/>
  <c r="K81" i="3"/>
  <c r="K92" i="3"/>
  <c r="J196" i="1"/>
  <c r="J204" i="1"/>
  <c r="J218" i="1"/>
  <c r="K381" i="3"/>
  <c r="O597" i="3"/>
  <c r="I622" i="1"/>
  <c r="O650" i="3"/>
  <c r="K235" i="4"/>
  <c r="K398" i="4"/>
  <c r="J607" i="1"/>
  <c r="I612" i="1"/>
  <c r="J549" i="1"/>
  <c r="L122" i="2"/>
  <c r="L120" i="2" s="1"/>
  <c r="L118" i="2" s="1"/>
  <c r="P314" i="2"/>
  <c r="K621" i="2"/>
  <c r="K623" i="2"/>
  <c r="K632" i="2"/>
  <c r="O349" i="3"/>
  <c r="O352" i="3"/>
  <c r="I367" i="3"/>
  <c r="K367" i="3" s="1"/>
  <c r="K370" i="3"/>
  <c r="J472" i="1"/>
  <c r="J478" i="1"/>
  <c r="J484" i="1"/>
  <c r="J496" i="1"/>
  <c r="J502" i="1"/>
  <c r="J514" i="1"/>
  <c r="J517" i="1"/>
  <c r="J520" i="1"/>
  <c r="J523" i="1"/>
  <c r="J526" i="1"/>
  <c r="J529" i="1"/>
  <c r="J532" i="1"/>
  <c r="N600" i="1"/>
  <c r="N604" i="1"/>
  <c r="I617" i="1"/>
  <c r="J655" i="1"/>
  <c r="J661" i="1"/>
  <c r="N644" i="3"/>
  <c r="N640" i="3" s="1"/>
  <c r="N638" i="3" s="1"/>
  <c r="N636" i="3" s="1"/>
  <c r="N68" i="4"/>
  <c r="N66" i="4" s="1"/>
  <c r="O437" i="4"/>
  <c r="K499" i="4"/>
  <c r="J512" i="1"/>
  <c r="O568" i="4"/>
  <c r="O599" i="4"/>
  <c r="K620" i="4"/>
  <c r="K622" i="4"/>
  <c r="K624" i="4"/>
  <c r="K630" i="4"/>
  <c r="K633" i="4"/>
  <c r="J672" i="1"/>
  <c r="K112" i="5"/>
  <c r="L144" i="5"/>
  <c r="O144" i="5" s="1"/>
  <c r="K158" i="5"/>
  <c r="K164" i="5"/>
  <c r="K173" i="5"/>
  <c r="I249" i="1"/>
  <c r="M273" i="5"/>
  <c r="P333" i="5"/>
  <c r="K350" i="5"/>
  <c r="K429" i="5"/>
  <c r="K449" i="5"/>
  <c r="O457" i="5"/>
  <c r="K465" i="5"/>
  <c r="K235" i="2"/>
  <c r="O537" i="2"/>
  <c r="N26" i="3"/>
  <c r="N16" i="3" s="1"/>
  <c r="N55" i="3"/>
  <c r="N53" i="3" s="1"/>
  <c r="J391" i="1"/>
  <c r="J434" i="1"/>
  <c r="N31" i="3"/>
  <c r="N11" i="3" s="1"/>
  <c r="N9" i="3" s="1"/>
  <c r="K622" i="3"/>
  <c r="M120" i="4"/>
  <c r="M118" i="4" s="1"/>
  <c r="K429" i="4"/>
  <c r="N565" i="1"/>
  <c r="J670" i="1"/>
  <c r="M120" i="5"/>
  <c r="J243" i="1"/>
  <c r="L98" i="2"/>
  <c r="O98" i="2" s="1"/>
  <c r="K132" i="2"/>
  <c r="K328" i="2"/>
  <c r="K419" i="2"/>
  <c r="K425" i="2"/>
  <c r="K431" i="2"/>
  <c r="P45" i="3"/>
  <c r="K93" i="3"/>
  <c r="K158" i="3"/>
  <c r="J261" i="1"/>
  <c r="J269" i="1"/>
  <c r="M273" i="3"/>
  <c r="K620" i="3"/>
  <c r="J651" i="3"/>
  <c r="K651" i="3" s="1"/>
  <c r="N120" i="4"/>
  <c r="N118" i="4" s="1"/>
  <c r="I199" i="1"/>
  <c r="K416" i="4"/>
  <c r="K424" i="4"/>
  <c r="K430" i="4"/>
  <c r="K455" i="4"/>
  <c r="K465" i="4"/>
  <c r="K481" i="4"/>
  <c r="N551" i="1"/>
  <c r="N554" i="1"/>
  <c r="N559" i="1"/>
  <c r="O566" i="4"/>
  <c r="J621" i="1"/>
  <c r="J623" i="1"/>
  <c r="J625" i="1"/>
  <c r="K628" i="4"/>
  <c r="K634" i="4"/>
  <c r="L57" i="5"/>
  <c r="O57" i="5" s="1"/>
  <c r="K65" i="5"/>
  <c r="L24" i="5"/>
  <c r="O24" i="5" s="1"/>
  <c r="K110" i="5"/>
  <c r="L275" i="5"/>
  <c r="L273" i="5" s="1"/>
  <c r="O273" i="5" s="1"/>
  <c r="K349" i="5"/>
  <c r="O354" i="5"/>
  <c r="K377" i="5"/>
  <c r="O380" i="5"/>
  <c r="K401" i="5"/>
  <c r="O406" i="5"/>
  <c r="K420" i="5"/>
  <c r="O439" i="5"/>
  <c r="K474" i="5"/>
  <c r="K499" i="5"/>
  <c r="J372" i="1"/>
  <c r="J510" i="1"/>
  <c r="N566" i="1"/>
  <c r="J590" i="1"/>
  <c r="N580" i="1"/>
  <c r="I625" i="1"/>
  <c r="J673" i="1"/>
  <c r="P144" i="6"/>
  <c r="M290" i="6"/>
  <c r="P333" i="6"/>
  <c r="K376" i="6"/>
  <c r="K398" i="6"/>
  <c r="O401" i="6"/>
  <c r="K420" i="6"/>
  <c r="K431" i="6"/>
  <c r="K186" i="7"/>
  <c r="O337" i="7"/>
  <c r="K402" i="7"/>
  <c r="K420" i="7"/>
  <c r="K426" i="7"/>
  <c r="K200" i="8"/>
  <c r="K229" i="8"/>
  <c r="K266" i="8"/>
  <c r="M273" i="10"/>
  <c r="P275" i="10"/>
  <c r="O597" i="11"/>
  <c r="K622" i="5"/>
  <c r="O457" i="6"/>
  <c r="K551" i="6"/>
  <c r="O553" i="6"/>
  <c r="L122" i="7"/>
  <c r="L120" i="7" s="1"/>
  <c r="I367" i="7"/>
  <c r="K367" i="7" s="1"/>
  <c r="K424" i="7"/>
  <c r="O459" i="7"/>
  <c r="K482" i="7"/>
  <c r="K560" i="7"/>
  <c r="K591" i="7"/>
  <c r="J669" i="1"/>
  <c r="M140" i="8"/>
  <c r="K249" i="8"/>
  <c r="N273" i="8"/>
  <c r="N271" i="8" s="1"/>
  <c r="K376" i="8"/>
  <c r="K416" i="8"/>
  <c r="K421" i="8"/>
  <c r="K427" i="8"/>
  <c r="K614" i="8"/>
  <c r="J671" i="8"/>
  <c r="N43" i="9"/>
  <c r="N41" i="9" s="1"/>
  <c r="K82" i="9"/>
  <c r="K85" i="9"/>
  <c r="P122" i="9"/>
  <c r="K199" i="9"/>
  <c r="P333" i="9"/>
  <c r="N34" i="9"/>
  <c r="N14" i="9" s="1"/>
  <c r="K474" i="9"/>
  <c r="K498" i="9"/>
  <c r="O533" i="9"/>
  <c r="K547" i="9"/>
  <c r="L333" i="10"/>
  <c r="O333" i="10" s="1"/>
  <c r="K340" i="10"/>
  <c r="K343" i="10"/>
  <c r="O349" i="10"/>
  <c r="O352" i="10"/>
  <c r="K370" i="10"/>
  <c r="K430" i="10"/>
  <c r="K629" i="10"/>
  <c r="K635" i="10"/>
  <c r="L144" i="11"/>
  <c r="O144" i="11" s="1"/>
  <c r="O533" i="11"/>
  <c r="J576" i="1"/>
  <c r="K620" i="5"/>
  <c r="N649" i="1"/>
  <c r="J651" i="5"/>
  <c r="M68" i="6"/>
  <c r="N252" i="6"/>
  <c r="N250" i="6" s="1"/>
  <c r="K429" i="6"/>
  <c r="N22" i="7"/>
  <c r="K375" i="7"/>
  <c r="K401" i="7"/>
  <c r="K615" i="7"/>
  <c r="K634" i="7"/>
  <c r="J651" i="7"/>
  <c r="N68" i="8"/>
  <c r="N66" i="8" s="1"/>
  <c r="K81" i="8"/>
  <c r="K219" i="8"/>
  <c r="K267" i="8"/>
  <c r="N34" i="8"/>
  <c r="N14" i="8" s="1"/>
  <c r="K371" i="8"/>
  <c r="O439" i="8"/>
  <c r="K626" i="8"/>
  <c r="K650" i="8"/>
  <c r="K93" i="9"/>
  <c r="K110" i="9"/>
  <c r="K113" i="9"/>
  <c r="L122" i="9"/>
  <c r="L120" i="9" s="1"/>
  <c r="L118" i="9" s="1"/>
  <c r="O118" i="9" s="1"/>
  <c r="K158" i="9"/>
  <c r="N273" i="9"/>
  <c r="N271" i="9" s="1"/>
  <c r="M312" i="9"/>
  <c r="L333" i="9"/>
  <c r="L331" i="9" s="1"/>
  <c r="K340" i="9"/>
  <c r="O352" i="9"/>
  <c r="K396" i="9"/>
  <c r="K449" i="9"/>
  <c r="K109" i="10"/>
  <c r="K112" i="10"/>
  <c r="P314" i="10"/>
  <c r="M312" i="10"/>
  <c r="P312" i="10" s="1"/>
  <c r="P254" i="11"/>
  <c r="M252" i="11"/>
  <c r="P252" i="11" s="1"/>
  <c r="K633" i="5"/>
  <c r="O102" i="6"/>
  <c r="N142" i="6"/>
  <c r="N140" i="6" s="1"/>
  <c r="K249" i="6"/>
  <c r="O347" i="6"/>
  <c r="K450" i="6"/>
  <c r="O455" i="6"/>
  <c r="O537" i="6"/>
  <c r="O551" i="6"/>
  <c r="K595" i="6"/>
  <c r="M120" i="7"/>
  <c r="K219" i="7"/>
  <c r="N222" i="7"/>
  <c r="N220" i="7" s="1"/>
  <c r="N273" i="7"/>
  <c r="N271" i="7" s="1"/>
  <c r="O599" i="7"/>
  <c r="M312" i="8"/>
  <c r="P312" i="8" s="1"/>
  <c r="K422" i="8"/>
  <c r="K428" i="8"/>
  <c r="O74" i="9"/>
  <c r="K80" i="9"/>
  <c r="K164" i="9"/>
  <c r="K229" i="9"/>
  <c r="L275" i="9"/>
  <c r="L273" i="9" s="1"/>
  <c r="N312" i="9"/>
  <c r="N310" i="9" s="1"/>
  <c r="K368" i="9"/>
  <c r="K402" i="9"/>
  <c r="K80" i="10"/>
  <c r="K86" i="10"/>
  <c r="K618" i="10"/>
  <c r="K611" i="10"/>
  <c r="K617" i="10"/>
  <c r="K113" i="11"/>
  <c r="O537" i="11"/>
  <c r="J612" i="1"/>
  <c r="J615" i="1"/>
  <c r="K618" i="5"/>
  <c r="K631" i="5"/>
  <c r="K634" i="5"/>
  <c r="P57" i="6"/>
  <c r="K109" i="6"/>
  <c r="K112" i="6"/>
  <c r="L122" i="6"/>
  <c r="O122" i="6" s="1"/>
  <c r="K201" i="6"/>
  <c r="K219" i="6"/>
  <c r="K304" i="6"/>
  <c r="K309" i="6"/>
  <c r="M329" i="6"/>
  <c r="K375" i="6"/>
  <c r="K422" i="6"/>
  <c r="K464" i="6"/>
  <c r="K473" i="6"/>
  <c r="K482" i="6"/>
  <c r="K499" i="6"/>
  <c r="K564" i="6"/>
  <c r="K580" i="6"/>
  <c r="O582" i="6"/>
  <c r="J626" i="1"/>
  <c r="O102" i="7"/>
  <c r="K176" i="7"/>
  <c r="K185" i="7"/>
  <c r="K189" i="7"/>
  <c r="K199" i="7"/>
  <c r="P224" i="7"/>
  <c r="K229" i="7"/>
  <c r="K380" i="7"/>
  <c r="O401" i="7"/>
  <c r="O406" i="7"/>
  <c r="K417" i="7"/>
  <c r="O457" i="7"/>
  <c r="O597" i="7"/>
  <c r="K64" i="8"/>
  <c r="N120" i="8"/>
  <c r="N118" i="8" s="1"/>
  <c r="K185" i="8"/>
  <c r="N32" i="8"/>
  <c r="N30" i="8" s="1"/>
  <c r="K423" i="8"/>
  <c r="O435" i="8"/>
  <c r="K580" i="8"/>
  <c r="O584" i="8"/>
  <c r="K634" i="8"/>
  <c r="K649" i="8"/>
  <c r="N68" i="9"/>
  <c r="N66" i="9" s="1"/>
  <c r="K111" i="9"/>
  <c r="L144" i="9"/>
  <c r="O144" i="9" s="1"/>
  <c r="L254" i="9"/>
  <c r="K350" i="9"/>
  <c r="L34" i="10"/>
  <c r="K81" i="11"/>
  <c r="K92" i="11"/>
  <c r="L333" i="11"/>
  <c r="O333" i="11" s="1"/>
  <c r="K369" i="12"/>
  <c r="I367" i="12"/>
  <c r="K367" i="12" s="1"/>
  <c r="M68" i="14"/>
  <c r="M66" i="14" s="1"/>
  <c r="P70" i="14"/>
  <c r="O599" i="9"/>
  <c r="J671" i="9"/>
  <c r="K110" i="10"/>
  <c r="K328" i="10"/>
  <c r="N33" i="10"/>
  <c r="N13" i="10" s="1"/>
  <c r="K368" i="10"/>
  <c r="K417" i="10"/>
  <c r="K420" i="10"/>
  <c r="J543" i="1"/>
  <c r="N569" i="1"/>
  <c r="K108" i="11"/>
  <c r="N222" i="11"/>
  <c r="N220" i="11" s="1"/>
  <c r="P220" i="11" s="1"/>
  <c r="I367" i="11"/>
  <c r="K367" i="11" s="1"/>
  <c r="O601" i="11"/>
  <c r="K631" i="11"/>
  <c r="N43" i="12"/>
  <c r="N41" i="12" s="1"/>
  <c r="P41" i="12" s="1"/>
  <c r="P294" i="12"/>
  <c r="N312" i="12"/>
  <c r="N310" i="12" s="1"/>
  <c r="K418" i="12"/>
  <c r="K429" i="12"/>
  <c r="K455" i="12"/>
  <c r="K499" i="12"/>
  <c r="O564" i="12"/>
  <c r="M271" i="15"/>
  <c r="P271" i="15" s="1"/>
  <c r="P273" i="15"/>
  <c r="M96" i="21"/>
  <c r="M94" i="21" s="1"/>
  <c r="P98" i="21"/>
  <c r="K420" i="9"/>
  <c r="O437" i="9"/>
  <c r="K564" i="9"/>
  <c r="O597" i="9"/>
  <c r="N55" i="10"/>
  <c r="N53" i="10" s="1"/>
  <c r="K199" i="10"/>
  <c r="K426" i="10"/>
  <c r="O435" i="10"/>
  <c r="O459" i="10"/>
  <c r="K533" i="10"/>
  <c r="O537" i="10"/>
  <c r="K591" i="10"/>
  <c r="K597" i="10"/>
  <c r="N55" i="11"/>
  <c r="P55" i="11" s="1"/>
  <c r="K117" i="11"/>
  <c r="K349" i="11"/>
  <c r="K372" i="11"/>
  <c r="O380" i="11"/>
  <c r="K597" i="11"/>
  <c r="N120" i="12"/>
  <c r="N118" i="12" s="1"/>
  <c r="K164" i="12"/>
  <c r="N222" i="12"/>
  <c r="N220" i="12" s="1"/>
  <c r="N252" i="12"/>
  <c r="N250" i="12" s="1"/>
  <c r="K424" i="12"/>
  <c r="K427" i="12"/>
  <c r="K449" i="12"/>
  <c r="O649" i="12"/>
  <c r="K200" i="13"/>
  <c r="K340" i="15"/>
  <c r="K349" i="15"/>
  <c r="O404" i="15"/>
  <c r="K376" i="9"/>
  <c r="O435" i="9"/>
  <c r="K630" i="9"/>
  <c r="L122" i="10"/>
  <c r="O122" i="10" s="1"/>
  <c r="N142" i="10"/>
  <c r="N140" i="10" s="1"/>
  <c r="K149" i="10"/>
  <c r="K235" i="10"/>
  <c r="N312" i="10"/>
  <c r="N310" i="10" s="1"/>
  <c r="K372" i="10"/>
  <c r="K449" i="10"/>
  <c r="K465" i="10"/>
  <c r="K474" i="10"/>
  <c r="K498" i="10"/>
  <c r="O535" i="10"/>
  <c r="N43" i="11"/>
  <c r="N41" i="11" s="1"/>
  <c r="K133" i="11"/>
  <c r="M142" i="11"/>
  <c r="K176" i="11"/>
  <c r="K189" i="11"/>
  <c r="K199" i="11"/>
  <c r="P275" i="11"/>
  <c r="K369" i="11"/>
  <c r="K396" i="11"/>
  <c r="K402" i="11"/>
  <c r="K419" i="11"/>
  <c r="K425" i="11"/>
  <c r="K431" i="11"/>
  <c r="K435" i="11"/>
  <c r="O437" i="11"/>
  <c r="K455" i="11"/>
  <c r="K465" i="11"/>
  <c r="K474" i="11"/>
  <c r="K498" i="11"/>
  <c r="K547" i="11"/>
  <c r="O564" i="11"/>
  <c r="O584" i="11"/>
  <c r="K629" i="11"/>
  <c r="K634" i="11"/>
  <c r="K81" i="12"/>
  <c r="K219" i="12"/>
  <c r="P224" i="12"/>
  <c r="K328" i="12"/>
  <c r="N331" i="12"/>
  <c r="N329" i="12" s="1"/>
  <c r="N33" i="12"/>
  <c r="N13" i="12" s="1"/>
  <c r="K466" i="12"/>
  <c r="K481" i="12"/>
  <c r="O533" i="12"/>
  <c r="K573" i="12"/>
  <c r="O582" i="12"/>
  <c r="K631" i="12"/>
  <c r="O435" i="13"/>
  <c r="K449" i="13"/>
  <c r="K65" i="14"/>
  <c r="M96" i="14"/>
  <c r="P98" i="14"/>
  <c r="K589" i="14"/>
  <c r="L314" i="15"/>
  <c r="O314" i="15" s="1"/>
  <c r="L224" i="16"/>
  <c r="L222" i="16" s="1"/>
  <c r="L220" i="16" s="1"/>
  <c r="O352" i="16"/>
  <c r="K466" i="16"/>
  <c r="N31" i="12"/>
  <c r="N11" i="12" s="1"/>
  <c r="N9" i="12" s="1"/>
  <c r="K417" i="12"/>
  <c r="L57" i="13"/>
  <c r="L55" i="13" s="1"/>
  <c r="K199" i="13"/>
  <c r="K381" i="13"/>
  <c r="K419" i="13"/>
  <c r="K430" i="13"/>
  <c r="P49" i="14"/>
  <c r="K340" i="14"/>
  <c r="K343" i="14"/>
  <c r="O349" i="14"/>
  <c r="O352" i="14"/>
  <c r="O385" i="14"/>
  <c r="K397" i="14"/>
  <c r="O437" i="14"/>
  <c r="K481" i="16"/>
  <c r="N644" i="16"/>
  <c r="N640" i="16" s="1"/>
  <c r="N638" i="16" s="1"/>
  <c r="N636" i="16" s="1"/>
  <c r="M66" i="10"/>
  <c r="K201" i="10"/>
  <c r="K285" i="10"/>
  <c r="K422" i="10"/>
  <c r="K425" i="10"/>
  <c r="K593" i="10"/>
  <c r="K420" i="11"/>
  <c r="K426" i="11"/>
  <c r="K432" i="11"/>
  <c r="O455" i="11"/>
  <c r="N292" i="12"/>
  <c r="N290" i="12" s="1"/>
  <c r="K423" i="12"/>
  <c r="K435" i="12"/>
  <c r="L275" i="13"/>
  <c r="O275" i="13" s="1"/>
  <c r="P333" i="13"/>
  <c r="K345" i="13"/>
  <c r="K349" i="13"/>
  <c r="K617" i="13"/>
  <c r="K630" i="13"/>
  <c r="K88" i="14"/>
  <c r="M120" i="14"/>
  <c r="P120" i="14" s="1"/>
  <c r="P122" i="14"/>
  <c r="O404" i="16"/>
  <c r="K420" i="16"/>
  <c r="K423" i="16"/>
  <c r="K426" i="16"/>
  <c r="O601" i="16"/>
  <c r="L122" i="13"/>
  <c r="O122" i="13" s="1"/>
  <c r="K176" i="13"/>
  <c r="K189" i="13"/>
  <c r="K219" i="13"/>
  <c r="L254" i="13"/>
  <c r="O254" i="13" s="1"/>
  <c r="N292" i="13"/>
  <c r="N290" i="13" s="1"/>
  <c r="K377" i="13"/>
  <c r="K397" i="13"/>
  <c r="K428" i="13"/>
  <c r="O537" i="13"/>
  <c r="O564" i="13"/>
  <c r="K628" i="13"/>
  <c r="J651" i="13"/>
  <c r="K189" i="14"/>
  <c r="N222" i="14"/>
  <c r="N220" i="14" s="1"/>
  <c r="K235" i="14"/>
  <c r="K266" i="14"/>
  <c r="K368" i="14"/>
  <c r="O380" i="14"/>
  <c r="K398" i="14"/>
  <c r="O406" i="14"/>
  <c r="K417" i="14"/>
  <c r="K420" i="14"/>
  <c r="O435" i="14"/>
  <c r="O459" i="14"/>
  <c r="K622" i="14"/>
  <c r="K112" i="15"/>
  <c r="K164" i="15"/>
  <c r="K204" i="15"/>
  <c r="L275" i="15"/>
  <c r="O275" i="15" s="1"/>
  <c r="K343" i="15"/>
  <c r="N31" i="15"/>
  <c r="N29" i="15" s="1"/>
  <c r="K427" i="15"/>
  <c r="K466" i="15"/>
  <c r="K451" i="16"/>
  <c r="K499" i="16"/>
  <c r="K450" i="17"/>
  <c r="O439" i="13"/>
  <c r="N32" i="13"/>
  <c r="N30" i="13" s="1"/>
  <c r="L98" i="14"/>
  <c r="L96" i="14" s="1"/>
  <c r="K186" i="14"/>
  <c r="K630" i="14"/>
  <c r="O349" i="15"/>
  <c r="K425" i="15"/>
  <c r="O459" i="15"/>
  <c r="K464" i="15"/>
  <c r="N292" i="16"/>
  <c r="N290" i="16" s="1"/>
  <c r="K340" i="16"/>
  <c r="K343" i="16"/>
  <c r="K350" i="16"/>
  <c r="K380" i="16"/>
  <c r="K401" i="16"/>
  <c r="O564" i="16"/>
  <c r="O584" i="16"/>
  <c r="K589" i="16"/>
  <c r="K634" i="16"/>
  <c r="N68" i="17"/>
  <c r="N66" i="17" s="1"/>
  <c r="K81" i="17"/>
  <c r="K110" i="17"/>
  <c r="P122" i="17"/>
  <c r="K189" i="17"/>
  <c r="K219" i="17"/>
  <c r="K249" i="17"/>
  <c r="N312" i="17"/>
  <c r="N310" i="17" s="1"/>
  <c r="K396" i="17"/>
  <c r="K424" i="17"/>
  <c r="O437" i="17"/>
  <c r="N34" i="18"/>
  <c r="N14" i="18" s="1"/>
  <c r="P314" i="20"/>
  <c r="M312" i="20"/>
  <c r="P312" i="20" s="1"/>
  <c r="M292" i="21"/>
  <c r="M290" i="21" s="1"/>
  <c r="P290" i="21" s="1"/>
  <c r="P294" i="21"/>
  <c r="K108" i="13"/>
  <c r="K111" i="13"/>
  <c r="N331" i="13"/>
  <c r="N329" i="13" s="1"/>
  <c r="K372" i="13"/>
  <c r="K398" i="13"/>
  <c r="L70" i="14"/>
  <c r="O70" i="14" s="1"/>
  <c r="K84" i="14"/>
  <c r="K372" i="14"/>
  <c r="K424" i="14"/>
  <c r="O380" i="16"/>
  <c r="K419" i="16"/>
  <c r="K430" i="16"/>
  <c r="K497" i="16"/>
  <c r="P254" i="17"/>
  <c r="I367" i="17"/>
  <c r="K367" i="17" s="1"/>
  <c r="K564" i="13"/>
  <c r="P254" i="14"/>
  <c r="K265" i="14"/>
  <c r="L275" i="14"/>
  <c r="L273" i="14" s="1"/>
  <c r="L271" i="14" s="1"/>
  <c r="K370" i="14"/>
  <c r="O537" i="14"/>
  <c r="K634" i="14"/>
  <c r="L122" i="15"/>
  <c r="O122" i="15" s="1"/>
  <c r="K199" i="15"/>
  <c r="O383" i="15"/>
  <c r="K426" i="15"/>
  <c r="O564" i="15"/>
  <c r="K595" i="15"/>
  <c r="K176" i="16"/>
  <c r="K185" i="16"/>
  <c r="K199" i="16"/>
  <c r="K229" i="16"/>
  <c r="K235" i="16"/>
  <c r="O383" i="16"/>
  <c r="O406" i="16"/>
  <c r="K428" i="16"/>
  <c r="K498" i="16"/>
  <c r="O535" i="16"/>
  <c r="J671" i="16"/>
  <c r="K85" i="17"/>
  <c r="L254" i="17"/>
  <c r="L252" i="17" s="1"/>
  <c r="K419" i="17"/>
  <c r="K465" i="17"/>
  <c r="P70" i="20"/>
  <c r="M68" i="20"/>
  <c r="M55" i="21"/>
  <c r="M53" i="21" s="1"/>
  <c r="P57" i="21"/>
  <c r="P333" i="21"/>
  <c r="M331" i="21"/>
  <c r="M312" i="17"/>
  <c r="P312" i="17" s="1"/>
  <c r="O406" i="17"/>
  <c r="K425" i="17"/>
  <c r="K428" i="17"/>
  <c r="K466" i="17"/>
  <c r="K474" i="17"/>
  <c r="N55" i="21"/>
  <c r="N53" i="21" s="1"/>
  <c r="K589" i="17"/>
  <c r="K65" i="18"/>
  <c r="L122" i="18"/>
  <c r="O122" i="18" s="1"/>
  <c r="K235" i="18"/>
  <c r="L254" i="18"/>
  <c r="L252" i="18" s="1"/>
  <c r="O252" i="18" s="1"/>
  <c r="N32" i="18"/>
  <c r="N30" i="18" s="1"/>
  <c r="N68" i="19"/>
  <c r="N66" i="19" s="1"/>
  <c r="K84" i="19"/>
  <c r="L333" i="19"/>
  <c r="O333" i="19" s="1"/>
  <c r="K591" i="20"/>
  <c r="K185" i="21"/>
  <c r="K270" i="21"/>
  <c r="N292" i="21"/>
  <c r="N290" i="21" s="1"/>
  <c r="K370" i="21"/>
  <c r="K499" i="17"/>
  <c r="L294" i="18"/>
  <c r="K402" i="18"/>
  <c r="K597" i="18"/>
  <c r="K343" i="19"/>
  <c r="K473" i="19"/>
  <c r="K498" i="19"/>
  <c r="K149" i="20"/>
  <c r="N222" i="20"/>
  <c r="N220" i="20" s="1"/>
  <c r="K229" i="20"/>
  <c r="L314" i="20"/>
  <c r="O314" i="20" s="1"/>
  <c r="K368" i="20"/>
  <c r="K380" i="20"/>
  <c r="K435" i="20"/>
  <c r="O437" i="20"/>
  <c r="K630" i="20"/>
  <c r="L333" i="21"/>
  <c r="L331" i="21" s="1"/>
  <c r="K345" i="21"/>
  <c r="K376" i="21"/>
  <c r="K465" i="21"/>
  <c r="K482" i="21"/>
  <c r="K499" i="21"/>
  <c r="K564" i="21"/>
  <c r="O568" i="21"/>
  <c r="K547" i="17"/>
  <c r="N26" i="18"/>
  <c r="N16" i="18" s="1"/>
  <c r="K219" i="18"/>
  <c r="K455" i="18"/>
  <c r="O457" i="18"/>
  <c r="K473" i="18"/>
  <c r="K482" i="18"/>
  <c r="J651" i="18"/>
  <c r="L144" i="19"/>
  <c r="L142" i="19" s="1"/>
  <c r="K418" i="19"/>
  <c r="N43" i="20"/>
  <c r="N41" i="20" s="1"/>
  <c r="N142" i="20"/>
  <c r="N140" i="20" s="1"/>
  <c r="N33" i="20"/>
  <c r="N13" i="20" s="1"/>
  <c r="N252" i="21"/>
  <c r="N250" i="21" s="1"/>
  <c r="K328" i="21"/>
  <c r="K340" i="21"/>
  <c r="N33" i="21"/>
  <c r="N13" i="21" s="1"/>
  <c r="K611" i="17"/>
  <c r="K81" i="18"/>
  <c r="K343" i="18"/>
  <c r="O349" i="18"/>
  <c r="K372" i="18"/>
  <c r="K425" i="18"/>
  <c r="K416" i="19"/>
  <c r="J651" i="19"/>
  <c r="N96" i="20"/>
  <c r="N94" i="20" s="1"/>
  <c r="K186" i="20"/>
  <c r="K200" i="20"/>
  <c r="P333" i="20"/>
  <c r="N331" i="20"/>
  <c r="N329" i="20" s="1"/>
  <c r="K417" i="20"/>
  <c r="K420" i="20"/>
  <c r="O435" i="20"/>
  <c r="K547" i="20"/>
  <c r="L24" i="21"/>
  <c r="O24" i="21" s="1"/>
  <c r="K265" i="21"/>
  <c r="O352" i="21"/>
  <c r="K377" i="21"/>
  <c r="K497" i="21"/>
  <c r="K547" i="21"/>
  <c r="O564" i="21"/>
  <c r="K498" i="17"/>
  <c r="K597" i="17"/>
  <c r="O601" i="17"/>
  <c r="L144" i="18"/>
  <c r="O144" i="18" s="1"/>
  <c r="L314" i="18"/>
  <c r="O314" i="18" s="1"/>
  <c r="K341" i="18"/>
  <c r="O352" i="18"/>
  <c r="K369" i="18"/>
  <c r="O383" i="18"/>
  <c r="K398" i="18"/>
  <c r="K431" i="18"/>
  <c r="O439" i="18"/>
  <c r="K474" i="18"/>
  <c r="K573" i="18"/>
  <c r="K580" i="18"/>
  <c r="O582" i="18"/>
  <c r="K630" i="18"/>
  <c r="K270" i="19"/>
  <c r="K428" i="19"/>
  <c r="K431" i="19"/>
  <c r="K435" i="19"/>
  <c r="K497" i="19"/>
  <c r="O533" i="19"/>
  <c r="K629" i="19"/>
  <c r="K635" i="19"/>
  <c r="K117" i="20"/>
  <c r="M292" i="20"/>
  <c r="P292" i="20" s="1"/>
  <c r="K375" i="20"/>
  <c r="K398" i="20"/>
  <c r="O401" i="20"/>
  <c r="O564" i="20"/>
  <c r="K649" i="20"/>
  <c r="M120" i="21"/>
  <c r="P120" i="21" s="1"/>
  <c r="N273" i="21"/>
  <c r="N271" i="21" s="1"/>
  <c r="M312" i="21"/>
  <c r="P312" i="21" s="1"/>
  <c r="I367" i="21"/>
  <c r="K367" i="21" s="1"/>
  <c r="K450" i="21"/>
  <c r="O537" i="21"/>
  <c r="O584" i="21"/>
  <c r="K589" i="21"/>
  <c r="K595" i="21"/>
  <c r="O597" i="21"/>
  <c r="K630" i="21"/>
  <c r="K633" i="21"/>
  <c r="L33" i="4"/>
  <c r="O33" i="4" s="1"/>
  <c r="O405" i="4"/>
  <c r="I112" i="1"/>
  <c r="I213" i="1"/>
  <c r="I229" i="1"/>
  <c r="I368" i="1"/>
  <c r="K619" i="3"/>
  <c r="K616" i="3"/>
  <c r="K614" i="3"/>
  <c r="K612" i="3"/>
  <c r="K618" i="3"/>
  <c r="K615" i="3"/>
  <c r="K613" i="3"/>
  <c r="K611" i="3"/>
  <c r="N122" i="1"/>
  <c r="L438" i="1"/>
  <c r="O438" i="1" s="1"/>
  <c r="N459" i="1"/>
  <c r="I597" i="1"/>
  <c r="L31" i="2"/>
  <c r="L11" i="2" s="1"/>
  <c r="N118" i="2"/>
  <c r="K509" i="2"/>
  <c r="I509" i="1"/>
  <c r="K509" i="1" s="1"/>
  <c r="J511" i="1"/>
  <c r="K514" i="2"/>
  <c r="I514" i="1"/>
  <c r="K514" i="1" s="1"/>
  <c r="J446" i="1"/>
  <c r="O598" i="3"/>
  <c r="L598" i="1"/>
  <c r="O598" i="1" s="1"/>
  <c r="I651" i="1"/>
  <c r="N43" i="5"/>
  <c r="N41" i="5" s="1"/>
  <c r="P45" i="5"/>
  <c r="N312" i="5"/>
  <c r="N310" i="5" s="1"/>
  <c r="O566" i="10"/>
  <c r="L32" i="10"/>
  <c r="L30" i="10" s="1"/>
  <c r="K513" i="2"/>
  <c r="I513" i="1"/>
  <c r="K513" i="1" s="1"/>
  <c r="P224" i="3"/>
  <c r="M222" i="3"/>
  <c r="P222" i="3" s="1"/>
  <c r="P294" i="5"/>
  <c r="M292" i="5"/>
  <c r="P292" i="5" s="1"/>
  <c r="I84" i="1"/>
  <c r="I235" i="1"/>
  <c r="N384" i="1"/>
  <c r="I628" i="1"/>
  <c r="O533" i="2"/>
  <c r="N533" i="1"/>
  <c r="P122" i="3"/>
  <c r="M120" i="3"/>
  <c r="P314" i="5"/>
  <c r="M312" i="5"/>
  <c r="P312" i="5" s="1"/>
  <c r="N403" i="1"/>
  <c r="I133" i="1"/>
  <c r="I173" i="1"/>
  <c r="L225" i="1"/>
  <c r="I309" i="1"/>
  <c r="I401" i="1"/>
  <c r="J419" i="1"/>
  <c r="I427" i="1"/>
  <c r="I452" i="1"/>
  <c r="K452" i="1" s="1"/>
  <c r="N68" i="2"/>
  <c r="N66" i="2" s="1"/>
  <c r="N96" i="2"/>
  <c r="N94" i="2" s="1"/>
  <c r="J131" i="1"/>
  <c r="P275" i="2"/>
  <c r="K416" i="2"/>
  <c r="K422" i="2"/>
  <c r="K428" i="2"/>
  <c r="K506" i="2"/>
  <c r="K589" i="2"/>
  <c r="O650" i="2"/>
  <c r="N33" i="3"/>
  <c r="N13" i="3" s="1"/>
  <c r="K189" i="3"/>
  <c r="P333" i="3"/>
  <c r="N222" i="4"/>
  <c r="N220" i="4" s="1"/>
  <c r="N252" i="5"/>
  <c r="I579" i="1"/>
  <c r="K579" i="1" s="1"/>
  <c r="K579" i="5"/>
  <c r="M314" i="1"/>
  <c r="I633" i="1"/>
  <c r="K633" i="1" s="1"/>
  <c r="K633" i="2"/>
  <c r="N26" i="5"/>
  <c r="N16" i="5" s="1"/>
  <c r="O49" i="5"/>
  <c r="N49" i="1"/>
  <c r="O581" i="2"/>
  <c r="L581" i="1"/>
  <c r="O581" i="1" s="1"/>
  <c r="O536" i="4"/>
  <c r="L536" i="1"/>
  <c r="O536" i="1" s="1"/>
  <c r="L31" i="5"/>
  <c r="L11" i="5" s="1"/>
  <c r="O11" i="5" s="1"/>
  <c r="O382" i="5"/>
  <c r="O437" i="6"/>
  <c r="L32" i="6"/>
  <c r="L30" i="6" s="1"/>
  <c r="I149" i="1"/>
  <c r="I164" i="1"/>
  <c r="K164" i="1" s="1"/>
  <c r="I370" i="1"/>
  <c r="I396" i="1"/>
  <c r="L405" i="1"/>
  <c r="O405" i="1" s="1"/>
  <c r="L552" i="1"/>
  <c r="O552" i="1" s="1"/>
  <c r="I580" i="1"/>
  <c r="N33" i="2"/>
  <c r="N13" i="2" s="1"/>
  <c r="P120" i="2"/>
  <c r="N31" i="2"/>
  <c r="N29" i="2" s="1"/>
  <c r="N34" i="2"/>
  <c r="J619" i="1"/>
  <c r="K619" i="1" s="1"/>
  <c r="K648" i="2"/>
  <c r="I648" i="1"/>
  <c r="O649" i="2"/>
  <c r="L649" i="1"/>
  <c r="K578" i="3"/>
  <c r="I578" i="1"/>
  <c r="K578" i="1" s="1"/>
  <c r="N34" i="4"/>
  <c r="N14" i="4" s="1"/>
  <c r="O568" i="5"/>
  <c r="L34" i="5"/>
  <c r="K564" i="4"/>
  <c r="I564" i="1"/>
  <c r="I92" i="1"/>
  <c r="K92" i="1" s="1"/>
  <c r="L148" i="1"/>
  <c r="O148" i="1" s="1"/>
  <c r="K593" i="6"/>
  <c r="J593" i="1"/>
  <c r="N126" i="1"/>
  <c r="L145" i="1"/>
  <c r="M294" i="1"/>
  <c r="I306" i="1"/>
  <c r="L352" i="1"/>
  <c r="I421" i="1"/>
  <c r="N457" i="1"/>
  <c r="I479" i="1"/>
  <c r="K479" i="1" s="1"/>
  <c r="I503" i="1"/>
  <c r="K503" i="1" s="1"/>
  <c r="I515" i="1"/>
  <c r="K515" i="1" s="1"/>
  <c r="I631" i="1"/>
  <c r="M45" i="1"/>
  <c r="M22" i="2"/>
  <c r="L142" i="2"/>
  <c r="N142" i="2"/>
  <c r="N140" i="2" s="1"/>
  <c r="K420" i="2"/>
  <c r="K426" i="2"/>
  <c r="K432" i="2"/>
  <c r="K455" i="2"/>
  <c r="O564" i="2"/>
  <c r="N564" i="1"/>
  <c r="L567" i="1"/>
  <c r="O567" i="1" s="1"/>
  <c r="O567" i="2"/>
  <c r="K596" i="2"/>
  <c r="I596" i="1"/>
  <c r="K596" i="1" s="1"/>
  <c r="K635" i="2"/>
  <c r="J635" i="1"/>
  <c r="J676" i="1"/>
  <c r="L45" i="3"/>
  <c r="O45" i="3" s="1"/>
  <c r="K510" i="4"/>
  <c r="I510" i="1"/>
  <c r="K510" i="1" s="1"/>
  <c r="M43" i="5"/>
  <c r="M41" i="5" s="1"/>
  <c r="P49" i="5"/>
  <c r="O554" i="5"/>
  <c r="L554" i="1"/>
  <c r="O554" i="1" s="1"/>
  <c r="L68" i="7"/>
  <c r="O70" i="7"/>
  <c r="N26" i="2"/>
  <c r="N16" i="2" s="1"/>
  <c r="I81" i="1"/>
  <c r="K81" i="1" s="1"/>
  <c r="J130" i="1"/>
  <c r="P144" i="2"/>
  <c r="L254" i="2"/>
  <c r="L252" i="2" s="1"/>
  <c r="K306" i="2"/>
  <c r="L314" i="2"/>
  <c r="K340" i="2"/>
  <c r="O352" i="2"/>
  <c r="K397" i="2"/>
  <c r="K401" i="2"/>
  <c r="O406" i="2"/>
  <c r="K451" i="2"/>
  <c r="K465" i="2"/>
  <c r="K474" i="2"/>
  <c r="K498" i="2"/>
  <c r="O566" i="2"/>
  <c r="O584" i="2"/>
  <c r="K630" i="2"/>
  <c r="O665" i="2"/>
  <c r="K109" i="3"/>
  <c r="L144" i="3"/>
  <c r="L142" i="3" s="1"/>
  <c r="L140" i="3" s="1"/>
  <c r="J213" i="1"/>
  <c r="K285" i="3"/>
  <c r="K345" i="3"/>
  <c r="K349" i="3"/>
  <c r="O354" i="3"/>
  <c r="O380" i="3"/>
  <c r="K593" i="3"/>
  <c r="K624" i="3"/>
  <c r="P57" i="4"/>
  <c r="K199" i="4"/>
  <c r="O383" i="4"/>
  <c r="K597" i="4"/>
  <c r="K249" i="5"/>
  <c r="K265" i="5"/>
  <c r="O404" i="5"/>
  <c r="K427" i="5"/>
  <c r="K464" i="5"/>
  <c r="K482" i="5"/>
  <c r="N26" i="6"/>
  <c r="N16" i="6" s="1"/>
  <c r="N53" i="7"/>
  <c r="P55" i="7"/>
  <c r="J608" i="1"/>
  <c r="P98" i="8"/>
  <c r="M96" i="8"/>
  <c r="P96" i="8" s="1"/>
  <c r="K375" i="3"/>
  <c r="K416" i="3"/>
  <c r="K419" i="3"/>
  <c r="K422" i="3"/>
  <c r="K425" i="3"/>
  <c r="K428" i="3"/>
  <c r="K431" i="3"/>
  <c r="K455" i="3"/>
  <c r="O459" i="3"/>
  <c r="K564" i="3"/>
  <c r="J64" i="1"/>
  <c r="J88" i="1"/>
  <c r="K200" i="4"/>
  <c r="M252" i="4"/>
  <c r="P252" i="4" s="1"/>
  <c r="N312" i="4"/>
  <c r="N310" i="4" s="1"/>
  <c r="K421" i="4"/>
  <c r="K427" i="4"/>
  <c r="K533" i="4"/>
  <c r="K573" i="4"/>
  <c r="K612" i="4"/>
  <c r="K617" i="4"/>
  <c r="L45" i="5"/>
  <c r="O45" i="5" s="1"/>
  <c r="K84" i="5"/>
  <c r="K199" i="5"/>
  <c r="K229" i="5"/>
  <c r="N290" i="5"/>
  <c r="O352" i="5"/>
  <c r="I367" i="5"/>
  <c r="K367" i="5" s="1"/>
  <c r="K425" i="5"/>
  <c r="J84" i="1"/>
  <c r="N68" i="7"/>
  <c r="N66" i="7" s="1"/>
  <c r="N96" i="8"/>
  <c r="N94" i="8" s="1"/>
  <c r="K620" i="16"/>
  <c r="K626" i="16"/>
  <c r="K622" i="16"/>
  <c r="N45" i="1"/>
  <c r="P68" i="2"/>
  <c r="J89" i="1"/>
  <c r="J109" i="1"/>
  <c r="K117" i="2"/>
  <c r="K249" i="2"/>
  <c r="J266" i="1"/>
  <c r="K270" i="2"/>
  <c r="L294" i="2"/>
  <c r="O294" i="2" s="1"/>
  <c r="K350" i="2"/>
  <c r="K398" i="2"/>
  <c r="O404" i="2"/>
  <c r="K449" i="2"/>
  <c r="K466" i="2"/>
  <c r="O582" i="2"/>
  <c r="O601" i="2"/>
  <c r="J671" i="2"/>
  <c r="N43" i="3"/>
  <c r="P43" i="3" s="1"/>
  <c r="L24" i="3"/>
  <c r="O24" i="3" s="1"/>
  <c r="L333" i="3"/>
  <c r="O333" i="3" s="1"/>
  <c r="K547" i="3"/>
  <c r="K591" i="3"/>
  <c r="O49" i="4"/>
  <c r="K117" i="4"/>
  <c r="L122" i="4"/>
  <c r="O122" i="4" s="1"/>
  <c r="M292" i="4"/>
  <c r="P292" i="4" s="1"/>
  <c r="K381" i="4"/>
  <c r="O406" i="4"/>
  <c r="K422" i="4"/>
  <c r="K428" i="4"/>
  <c r="K615" i="4"/>
  <c r="N66" i="5"/>
  <c r="K85" i="5"/>
  <c r="K113" i="5"/>
  <c r="M140" i="5"/>
  <c r="K186" i="5"/>
  <c r="L224" i="5"/>
  <c r="O224" i="5" s="1"/>
  <c r="J231" i="1"/>
  <c r="O347" i="5"/>
  <c r="K375" i="5"/>
  <c r="K397" i="5"/>
  <c r="K402" i="5"/>
  <c r="K423" i="5"/>
  <c r="N31" i="5"/>
  <c r="N29" i="5" s="1"/>
  <c r="K473" i="5"/>
  <c r="K497" i="5"/>
  <c r="K533" i="5"/>
  <c r="K597" i="5"/>
  <c r="K612" i="5"/>
  <c r="K616" i="5"/>
  <c r="K632" i="5"/>
  <c r="K649" i="5"/>
  <c r="L45" i="6"/>
  <c r="O45" i="6" s="1"/>
  <c r="N55" i="6"/>
  <c r="P55" i="6" s="1"/>
  <c r="K424" i="6"/>
  <c r="N22" i="8"/>
  <c r="N55" i="8"/>
  <c r="N53" i="8" s="1"/>
  <c r="P57" i="8"/>
  <c r="P224" i="8"/>
  <c r="M222" i="8"/>
  <c r="N142" i="9"/>
  <c r="N140" i="9" s="1"/>
  <c r="N22" i="9"/>
  <c r="P144" i="9"/>
  <c r="P224" i="9"/>
  <c r="M222" i="9"/>
  <c r="L23" i="2"/>
  <c r="O23" i="2" s="1"/>
  <c r="I87" i="1"/>
  <c r="J106" i="1"/>
  <c r="M142" i="2"/>
  <c r="M140" i="2" s="1"/>
  <c r="P224" i="2"/>
  <c r="K264" i="2"/>
  <c r="K267" i="2"/>
  <c r="P333" i="2"/>
  <c r="N331" i="2"/>
  <c r="N329" i="2" s="1"/>
  <c r="K372" i="2"/>
  <c r="K375" i="2"/>
  <c r="N401" i="1"/>
  <c r="N408" i="1"/>
  <c r="J415" i="1"/>
  <c r="K435" i="2"/>
  <c r="J452" i="1"/>
  <c r="J469" i="1"/>
  <c r="J475" i="1"/>
  <c r="J481" i="1"/>
  <c r="J487" i="1"/>
  <c r="J493" i="1"/>
  <c r="J499" i="1"/>
  <c r="J507" i="1"/>
  <c r="L57" i="3"/>
  <c r="O57" i="3" s="1"/>
  <c r="L70" i="3"/>
  <c r="L68" i="3" s="1"/>
  <c r="O68" i="3" s="1"/>
  <c r="K82" i="3"/>
  <c r="K88" i="3"/>
  <c r="O102" i="3"/>
  <c r="P144" i="3"/>
  <c r="L224" i="3"/>
  <c r="L222" i="3" s="1"/>
  <c r="O222" i="3" s="1"/>
  <c r="L294" i="3"/>
  <c r="L292" i="3" s="1"/>
  <c r="O292" i="3" s="1"/>
  <c r="K376" i="3"/>
  <c r="K417" i="3"/>
  <c r="K420" i="3"/>
  <c r="K423" i="3"/>
  <c r="K426" i="3"/>
  <c r="K429" i="3"/>
  <c r="K432" i="3"/>
  <c r="O455" i="3"/>
  <c r="M49" i="4"/>
  <c r="M43" i="4" s="1"/>
  <c r="M41" i="4" s="1"/>
  <c r="P144" i="4"/>
  <c r="N26" i="4"/>
  <c r="N16" i="4" s="1"/>
  <c r="J303" i="1"/>
  <c r="N31" i="4"/>
  <c r="N33" i="4"/>
  <c r="N13" i="4" s="1"/>
  <c r="K613" i="4"/>
  <c r="J647" i="1"/>
  <c r="K649" i="4"/>
  <c r="J651" i="4"/>
  <c r="J171" i="1"/>
  <c r="J175" i="1"/>
  <c r="K264" i="5"/>
  <c r="K345" i="5"/>
  <c r="K481" i="5"/>
  <c r="K630" i="5"/>
  <c r="N644" i="5"/>
  <c r="N640" i="5" s="1"/>
  <c r="N638" i="5" s="1"/>
  <c r="N636" i="5" s="1"/>
  <c r="L23" i="6"/>
  <c r="O23" i="6" s="1"/>
  <c r="P98" i="6"/>
  <c r="N96" i="6"/>
  <c r="N94" i="6" s="1"/>
  <c r="L292" i="6"/>
  <c r="L290" i="6" s="1"/>
  <c r="O380" i="6"/>
  <c r="O439" i="6"/>
  <c r="K612" i="6"/>
  <c r="K618" i="6"/>
  <c r="K616" i="6"/>
  <c r="J262" i="1"/>
  <c r="J265" i="1"/>
  <c r="J267" i="1"/>
  <c r="O337" i="8"/>
  <c r="M337" i="8"/>
  <c r="L24" i="2"/>
  <c r="I85" i="1"/>
  <c r="J113" i="1"/>
  <c r="P122" i="2"/>
  <c r="K173" i="2"/>
  <c r="N224" i="1"/>
  <c r="K229" i="2"/>
  <c r="K304" i="2"/>
  <c r="K309" i="2"/>
  <c r="K345" i="2"/>
  <c r="K349" i="2"/>
  <c r="O354" i="2"/>
  <c r="K396" i="2"/>
  <c r="K402" i="2"/>
  <c r="K450" i="2"/>
  <c r="K464" i="2"/>
  <c r="K473" i="2"/>
  <c r="K482" i="2"/>
  <c r="K497" i="2"/>
  <c r="J505" i="1"/>
  <c r="I518" i="1"/>
  <c r="I521" i="1"/>
  <c r="I524" i="1"/>
  <c r="I527" i="1"/>
  <c r="I530" i="1"/>
  <c r="K533" i="2"/>
  <c r="N538" i="1"/>
  <c r="J545" i="1"/>
  <c r="J548" i="1"/>
  <c r="K573" i="2"/>
  <c r="O580" i="2"/>
  <c r="O597" i="2"/>
  <c r="I613" i="1"/>
  <c r="I619" i="1"/>
  <c r="K634" i="2"/>
  <c r="N644" i="2"/>
  <c r="N640" i="2" s="1"/>
  <c r="N638" i="2" s="1"/>
  <c r="N636" i="2" s="1"/>
  <c r="K665" i="2"/>
  <c r="K113" i="3"/>
  <c r="N22" i="3"/>
  <c r="J268" i="1"/>
  <c r="N331" i="3"/>
  <c r="N329" i="3" s="1"/>
  <c r="K341" i="3"/>
  <c r="O347" i="3"/>
  <c r="K350" i="3"/>
  <c r="O401" i="3"/>
  <c r="O404" i="3"/>
  <c r="K450" i="3"/>
  <c r="K466" i="3"/>
  <c r="K481" i="3"/>
  <c r="K499" i="3"/>
  <c r="K589" i="3"/>
  <c r="K595" i="3"/>
  <c r="K132" i="4"/>
  <c r="J163" i="1"/>
  <c r="J201" i="1"/>
  <c r="K229" i="4"/>
  <c r="M312" i="4"/>
  <c r="P312" i="4" s="1"/>
  <c r="J400" i="1"/>
  <c r="K402" i="4"/>
  <c r="K426" i="4"/>
  <c r="K435" i="4"/>
  <c r="K449" i="4"/>
  <c r="L459" i="1"/>
  <c r="K464" i="4"/>
  <c r="N605" i="1"/>
  <c r="J658" i="1"/>
  <c r="J665" i="1"/>
  <c r="J667" i="1"/>
  <c r="N644" i="4"/>
  <c r="N640" i="4" s="1"/>
  <c r="N638" i="4" s="1"/>
  <c r="N636" i="4" s="1"/>
  <c r="K80" i="5"/>
  <c r="K88" i="5"/>
  <c r="K109" i="5"/>
  <c r="L122" i="5"/>
  <c r="O122" i="5" s="1"/>
  <c r="K176" i="5"/>
  <c r="P254" i="5"/>
  <c r="K343" i="5"/>
  <c r="K435" i="5"/>
  <c r="K498" i="5"/>
  <c r="K625" i="5"/>
  <c r="K624" i="5"/>
  <c r="K628" i="5"/>
  <c r="K648" i="5"/>
  <c r="O649" i="5"/>
  <c r="L24" i="6"/>
  <c r="O24" i="6" s="1"/>
  <c r="K372" i="6"/>
  <c r="K267" i="6"/>
  <c r="J343" i="1"/>
  <c r="N349" i="1"/>
  <c r="N356" i="1"/>
  <c r="J363" i="1"/>
  <c r="O404" i="6"/>
  <c r="K417" i="6"/>
  <c r="K427" i="6"/>
  <c r="K498" i="6"/>
  <c r="N644" i="6"/>
  <c r="N640" i="6" s="1"/>
  <c r="N638" i="6" s="1"/>
  <c r="N636" i="6" s="1"/>
  <c r="J666" i="1"/>
  <c r="K109" i="7"/>
  <c r="J132" i="1"/>
  <c r="J135" i="1"/>
  <c r="L254" i="7"/>
  <c r="O254" i="7" s="1"/>
  <c r="J342" i="1"/>
  <c r="J344" i="1"/>
  <c r="J346" i="1"/>
  <c r="K349" i="7"/>
  <c r="K449" i="7"/>
  <c r="K474" i="7"/>
  <c r="K547" i="7"/>
  <c r="N31" i="7"/>
  <c r="N29" i="7" s="1"/>
  <c r="N33" i="7"/>
  <c r="N13" i="7" s="1"/>
  <c r="K164" i="8"/>
  <c r="K265" i="8"/>
  <c r="L294" i="8"/>
  <c r="O294" i="8" s="1"/>
  <c r="K350" i="8"/>
  <c r="N43" i="10"/>
  <c r="N41" i="10" s="1"/>
  <c r="N22" i="10"/>
  <c r="N32" i="10"/>
  <c r="N30" i="10" s="1"/>
  <c r="O383" i="10"/>
  <c r="P254" i="12"/>
  <c r="M252" i="12"/>
  <c r="P275" i="12"/>
  <c r="M273" i="12"/>
  <c r="K371" i="13"/>
  <c r="I367" i="13"/>
  <c r="K367" i="13" s="1"/>
  <c r="K591" i="6"/>
  <c r="K624" i="6"/>
  <c r="M102" i="7"/>
  <c r="P102" i="7" s="1"/>
  <c r="L294" i="7"/>
  <c r="O294" i="7" s="1"/>
  <c r="K328" i="7"/>
  <c r="K427" i="7"/>
  <c r="K466" i="7"/>
  <c r="K564" i="7"/>
  <c r="K589" i="7"/>
  <c r="K613" i="7"/>
  <c r="K619" i="7"/>
  <c r="K632" i="7"/>
  <c r="N43" i="8"/>
  <c r="N41" i="8" s="1"/>
  <c r="L57" i="8"/>
  <c r="L55" i="8" s="1"/>
  <c r="L53" i="8" s="1"/>
  <c r="K82" i="8"/>
  <c r="M120" i="8"/>
  <c r="K186" i="8"/>
  <c r="L254" i="8"/>
  <c r="L252" i="8" s="1"/>
  <c r="L275" i="8"/>
  <c r="L273" i="8" s="1"/>
  <c r="K328" i="8"/>
  <c r="K349" i="8"/>
  <c r="K84" i="9"/>
  <c r="K597" i="9"/>
  <c r="M41" i="11"/>
  <c r="M96" i="11"/>
  <c r="M94" i="11" s="1"/>
  <c r="K111" i="11"/>
  <c r="K619" i="11"/>
  <c r="K630" i="11"/>
  <c r="N273" i="12"/>
  <c r="N271" i="12" s="1"/>
  <c r="P314" i="12"/>
  <c r="M312" i="12"/>
  <c r="N118" i="6"/>
  <c r="M222" i="6"/>
  <c r="K265" i="6"/>
  <c r="P294" i="6"/>
  <c r="K306" i="6"/>
  <c r="M312" i="6"/>
  <c r="M310" i="6" s="1"/>
  <c r="K328" i="6"/>
  <c r="N32" i="6"/>
  <c r="N30" i="6" s="1"/>
  <c r="K402" i="6"/>
  <c r="K425" i="6"/>
  <c r="K597" i="6"/>
  <c r="K622" i="6"/>
  <c r="J651" i="6"/>
  <c r="N26" i="7"/>
  <c r="N16" i="7" s="1"/>
  <c r="N644" i="7"/>
  <c r="N640" i="7" s="1"/>
  <c r="N638" i="7" s="1"/>
  <c r="N636" i="7" s="1"/>
  <c r="K369" i="9"/>
  <c r="I367" i="9"/>
  <c r="K367" i="9" s="1"/>
  <c r="O405" i="10"/>
  <c r="L33" i="10"/>
  <c r="O33" i="10" s="1"/>
  <c r="N32" i="11"/>
  <c r="N30" i="11" s="1"/>
  <c r="K377" i="6"/>
  <c r="K397" i="6"/>
  <c r="K620" i="6"/>
  <c r="J671" i="6"/>
  <c r="K108" i="7"/>
  <c r="M222" i="7"/>
  <c r="M273" i="7"/>
  <c r="P273" i="7" s="1"/>
  <c r="N331" i="7"/>
  <c r="N329" i="7" s="1"/>
  <c r="K341" i="7"/>
  <c r="K423" i="7"/>
  <c r="O435" i="7"/>
  <c r="O533" i="7"/>
  <c r="O580" i="7"/>
  <c r="K597" i="7"/>
  <c r="K611" i="7"/>
  <c r="K617" i="7"/>
  <c r="K630" i="7"/>
  <c r="L122" i="8"/>
  <c r="L120" i="8" s="1"/>
  <c r="L224" i="8"/>
  <c r="L222" i="8" s="1"/>
  <c r="K285" i="8"/>
  <c r="L333" i="8"/>
  <c r="O333" i="8" s="1"/>
  <c r="O599" i="8"/>
  <c r="L26" i="11"/>
  <c r="L16" i="11" s="1"/>
  <c r="M68" i="11"/>
  <c r="M66" i="11" s="1"/>
  <c r="M22" i="11"/>
  <c r="K109" i="11"/>
  <c r="M271" i="11"/>
  <c r="L24" i="11"/>
  <c r="O24" i="11" s="1"/>
  <c r="M337" i="11"/>
  <c r="M331" i="11" s="1"/>
  <c r="M329" i="11" s="1"/>
  <c r="O648" i="11"/>
  <c r="L640" i="11"/>
  <c r="O640" i="11" s="1"/>
  <c r="M55" i="12"/>
  <c r="P57" i="12"/>
  <c r="P102" i="6"/>
  <c r="K158" i="6"/>
  <c r="K401" i="6"/>
  <c r="O406" i="6"/>
  <c r="K435" i="6"/>
  <c r="O566" i="6"/>
  <c r="K634" i="6"/>
  <c r="L98" i="7"/>
  <c r="L96" i="7" s="1"/>
  <c r="K158" i="7"/>
  <c r="O383" i="7"/>
  <c r="K421" i="7"/>
  <c r="K595" i="7"/>
  <c r="M22" i="8"/>
  <c r="K88" i="8"/>
  <c r="K158" i="8"/>
  <c r="P254" i="8"/>
  <c r="O597" i="8"/>
  <c r="O535" i="9"/>
  <c r="P70" i="10"/>
  <c r="N68" i="10"/>
  <c r="P68" i="10" s="1"/>
  <c r="O385" i="10"/>
  <c r="N34" i="10"/>
  <c r="N14" i="10" s="1"/>
  <c r="O437" i="10"/>
  <c r="K626" i="10"/>
  <c r="K624" i="10"/>
  <c r="K622" i="10"/>
  <c r="K620" i="10"/>
  <c r="K625" i="10"/>
  <c r="K623" i="10"/>
  <c r="K621" i="10"/>
  <c r="N55" i="12"/>
  <c r="N53" i="12" s="1"/>
  <c r="L224" i="12"/>
  <c r="O224" i="12" s="1"/>
  <c r="L23" i="12"/>
  <c r="O23" i="12" s="1"/>
  <c r="O385" i="12"/>
  <c r="L34" i="12"/>
  <c r="O568" i="12"/>
  <c r="N34" i="12"/>
  <c r="N14" i="12" s="1"/>
  <c r="L57" i="14"/>
  <c r="O57" i="14" s="1"/>
  <c r="L23" i="14"/>
  <c r="O23" i="14" s="1"/>
  <c r="J412" i="1"/>
  <c r="K435" i="8"/>
  <c r="O455" i="8"/>
  <c r="K620" i="8"/>
  <c r="N644" i="8"/>
  <c r="N640" i="8" s="1"/>
  <c r="N638" i="8" s="1"/>
  <c r="N636" i="8" s="1"/>
  <c r="O651" i="8"/>
  <c r="J651" i="8"/>
  <c r="K651" i="8" s="1"/>
  <c r="K83" i="9"/>
  <c r="O102" i="9"/>
  <c r="M140" i="9"/>
  <c r="N644" i="9"/>
  <c r="N640" i="9" s="1"/>
  <c r="N638" i="9" s="1"/>
  <c r="N636" i="9" s="1"/>
  <c r="J651" i="9"/>
  <c r="J377" i="1"/>
  <c r="J651" i="10"/>
  <c r="N33" i="11"/>
  <c r="N13" i="11" s="1"/>
  <c r="L23" i="13"/>
  <c r="O23" i="13" s="1"/>
  <c r="L34" i="14"/>
  <c r="O354" i="14"/>
  <c r="P294" i="16"/>
  <c r="M292" i="16"/>
  <c r="P292" i="16" s="1"/>
  <c r="K397" i="8"/>
  <c r="K401" i="8"/>
  <c r="K573" i="8"/>
  <c r="K618" i="8"/>
  <c r="L314" i="9"/>
  <c r="L312" i="9" s="1"/>
  <c r="O312" i="9" s="1"/>
  <c r="K328" i="9"/>
  <c r="N33" i="9"/>
  <c r="N13" i="9" s="1"/>
  <c r="K381" i="9"/>
  <c r="K432" i="9"/>
  <c r="K533" i="9"/>
  <c r="N96" i="10"/>
  <c r="N94" i="10" s="1"/>
  <c r="K113" i="10"/>
  <c r="M120" i="10"/>
  <c r="P120" i="10" s="1"/>
  <c r="K185" i="10"/>
  <c r="L224" i="10"/>
  <c r="O224" i="10" s="1"/>
  <c r="O380" i="10"/>
  <c r="O457" i="10"/>
  <c r="O601" i="10"/>
  <c r="L45" i="11"/>
  <c r="O45" i="11" s="1"/>
  <c r="P57" i="11"/>
  <c r="K200" i="11"/>
  <c r="P224" i="11"/>
  <c r="L294" i="11"/>
  <c r="O294" i="11" s="1"/>
  <c r="N31" i="11"/>
  <c r="N29" i="11" s="1"/>
  <c r="K595" i="11"/>
  <c r="O599" i="11"/>
  <c r="K612" i="11"/>
  <c r="K614" i="11"/>
  <c r="K616" i="11"/>
  <c r="K618" i="11"/>
  <c r="K620" i="11"/>
  <c r="K622" i="11"/>
  <c r="K624" i="11"/>
  <c r="K626" i="11"/>
  <c r="N644" i="11"/>
  <c r="N640" i="11" s="1"/>
  <c r="N638" i="11" s="1"/>
  <c r="N636" i="11" s="1"/>
  <c r="N26" i="12"/>
  <c r="N16" i="12" s="1"/>
  <c r="P16" i="12" s="1"/>
  <c r="K173" i="12"/>
  <c r="M222" i="12"/>
  <c r="M220" i="12" s="1"/>
  <c r="K229" i="12"/>
  <c r="K270" i="12"/>
  <c r="K422" i="12"/>
  <c r="P275" i="13"/>
  <c r="M273" i="13"/>
  <c r="P314" i="13"/>
  <c r="M312" i="13"/>
  <c r="K625" i="13"/>
  <c r="K623" i="13"/>
  <c r="K621" i="13"/>
  <c r="K626" i="13"/>
  <c r="K624" i="13"/>
  <c r="K622" i="13"/>
  <c r="K620" i="13"/>
  <c r="P45" i="14"/>
  <c r="M55" i="14"/>
  <c r="P57" i="14"/>
  <c r="L31" i="15"/>
  <c r="O31" i="15" s="1"/>
  <c r="O403" i="15"/>
  <c r="K381" i="8"/>
  <c r="K398" i="8"/>
  <c r="K424" i="8"/>
  <c r="K533" i="8"/>
  <c r="K616" i="8"/>
  <c r="K632" i="8"/>
  <c r="M74" i="9"/>
  <c r="P74" i="9" s="1"/>
  <c r="L98" i="9"/>
  <c r="L96" i="9" s="1"/>
  <c r="K349" i="9"/>
  <c r="O354" i="9"/>
  <c r="O404" i="9"/>
  <c r="K422" i="9"/>
  <c r="K425" i="9"/>
  <c r="K430" i="9"/>
  <c r="K455" i="9"/>
  <c r="O459" i="9"/>
  <c r="K64" i="10"/>
  <c r="K111" i="10"/>
  <c r="K164" i="10"/>
  <c r="L254" i="10"/>
  <c r="O279" i="10"/>
  <c r="K350" i="10"/>
  <c r="K418" i="10"/>
  <c r="K428" i="10"/>
  <c r="K431" i="10"/>
  <c r="K450" i="10"/>
  <c r="O455" i="10"/>
  <c r="O599" i="10"/>
  <c r="K619" i="10"/>
  <c r="L640" i="10"/>
  <c r="L638" i="10" s="1"/>
  <c r="L57" i="11"/>
  <c r="L55" i="11" s="1"/>
  <c r="K65" i="11"/>
  <c r="N26" i="11"/>
  <c r="N16" i="11" s="1"/>
  <c r="K80" i="11"/>
  <c r="K83" i="11"/>
  <c r="K158" i="11"/>
  <c r="L224" i="11"/>
  <c r="O224" i="11" s="1"/>
  <c r="P292" i="11"/>
  <c r="K340" i="11"/>
  <c r="K343" i="11"/>
  <c r="O349" i="11"/>
  <c r="K377" i="11"/>
  <c r="O385" i="11"/>
  <c r="K418" i="11"/>
  <c r="K424" i="11"/>
  <c r="K430" i="11"/>
  <c r="K564" i="11"/>
  <c r="O566" i="11"/>
  <c r="K593" i="11"/>
  <c r="L31" i="12"/>
  <c r="P45" i="12"/>
  <c r="L122" i="12"/>
  <c r="L120" i="12" s="1"/>
  <c r="M142" i="12"/>
  <c r="M290" i="12"/>
  <c r="P290" i="12" s="1"/>
  <c r="K341" i="12"/>
  <c r="O347" i="12"/>
  <c r="K350" i="12"/>
  <c r="K370" i="12"/>
  <c r="K375" i="12"/>
  <c r="O380" i="12"/>
  <c r="K396" i="12"/>
  <c r="K420" i="12"/>
  <c r="K432" i="12"/>
  <c r="O435" i="12"/>
  <c r="K497" i="12"/>
  <c r="K547" i="12"/>
  <c r="L294" i="13"/>
  <c r="O382" i="13"/>
  <c r="L31" i="13"/>
  <c r="L29" i="13" s="1"/>
  <c r="O648" i="13"/>
  <c r="L640" i="13"/>
  <c r="O640" i="13" s="1"/>
  <c r="L122" i="14"/>
  <c r="L120" i="14" s="1"/>
  <c r="O120" i="14" s="1"/>
  <c r="K401" i="14"/>
  <c r="K425" i="14"/>
  <c r="K474" i="14"/>
  <c r="N26" i="15"/>
  <c r="N16" i="15" s="1"/>
  <c r="P122" i="15"/>
  <c r="M120" i="15"/>
  <c r="P120" i="15" s="1"/>
  <c r="O555" i="17"/>
  <c r="L34" i="17"/>
  <c r="O648" i="17"/>
  <c r="L640" i="17"/>
  <c r="L638" i="17" s="1"/>
  <c r="K402" i="8"/>
  <c r="K430" i="8"/>
  <c r="K455" i="8"/>
  <c r="O459" i="8"/>
  <c r="K624" i="8"/>
  <c r="K628" i="8"/>
  <c r="P70" i="9"/>
  <c r="M292" i="9"/>
  <c r="P292" i="9" s="1"/>
  <c r="K418" i="9"/>
  <c r="K423" i="9"/>
  <c r="K426" i="9"/>
  <c r="K435" i="9"/>
  <c r="O455" i="9"/>
  <c r="O601" i="9"/>
  <c r="K628" i="9"/>
  <c r="L45" i="10"/>
  <c r="O45" i="10" s="1"/>
  <c r="K92" i="10"/>
  <c r="K200" i="10"/>
  <c r="N222" i="10"/>
  <c r="N220" i="10" s="1"/>
  <c r="K270" i="10"/>
  <c r="K397" i="10"/>
  <c r="K416" i="10"/>
  <c r="K419" i="10"/>
  <c r="K424" i="10"/>
  <c r="K429" i="10"/>
  <c r="K432" i="10"/>
  <c r="K615" i="10"/>
  <c r="N22" i="11"/>
  <c r="L122" i="11"/>
  <c r="L120" i="11" s="1"/>
  <c r="K185" i="11"/>
  <c r="K270" i="11"/>
  <c r="K350" i="11"/>
  <c r="K370" i="11"/>
  <c r="K375" i="11"/>
  <c r="K381" i="11"/>
  <c r="K416" i="11"/>
  <c r="K422" i="11"/>
  <c r="K428" i="11"/>
  <c r="O457" i="11"/>
  <c r="K589" i="11"/>
  <c r="K611" i="11"/>
  <c r="K613" i="11"/>
  <c r="K615" i="11"/>
  <c r="K617" i="11"/>
  <c r="K621" i="11"/>
  <c r="K623" i="11"/>
  <c r="K416" i="12"/>
  <c r="K428" i="12"/>
  <c r="O459" i="12"/>
  <c r="L640" i="12"/>
  <c r="J671" i="12"/>
  <c r="P70" i="13"/>
  <c r="M68" i="13"/>
  <c r="P68" i="13" s="1"/>
  <c r="M273" i="14"/>
  <c r="M271" i="14" s="1"/>
  <c r="P275" i="14"/>
  <c r="O353" i="14"/>
  <c r="L33" i="14"/>
  <c r="O33" i="14" s="1"/>
  <c r="N34" i="14"/>
  <c r="N14" i="14" s="1"/>
  <c r="M96" i="15"/>
  <c r="M94" i="15" s="1"/>
  <c r="P102" i="15"/>
  <c r="M252" i="18"/>
  <c r="P254" i="18"/>
  <c r="K622" i="8"/>
  <c r="L70" i="9"/>
  <c r="O70" i="9" s="1"/>
  <c r="M329" i="9"/>
  <c r="O380" i="9"/>
  <c r="K397" i="9"/>
  <c r="K416" i="9"/>
  <c r="K466" i="9"/>
  <c r="L24" i="10"/>
  <c r="O24" i="10" s="1"/>
  <c r="K85" i="10"/>
  <c r="K88" i="10"/>
  <c r="P144" i="10"/>
  <c r="K229" i="10"/>
  <c r="M292" i="10"/>
  <c r="P292" i="10" s="1"/>
  <c r="K401" i="10"/>
  <c r="O406" i="10"/>
  <c r="K464" i="10"/>
  <c r="K482" i="10"/>
  <c r="O564" i="10"/>
  <c r="K613" i="10"/>
  <c r="N644" i="10"/>
  <c r="N640" i="10" s="1"/>
  <c r="N638" i="10" s="1"/>
  <c r="N636" i="10" s="1"/>
  <c r="L70" i="11"/>
  <c r="L68" i="11" s="1"/>
  <c r="K173" i="11"/>
  <c r="K186" i="11"/>
  <c r="K285" i="11"/>
  <c r="M312" i="11"/>
  <c r="P312" i="11" s="1"/>
  <c r="K368" i="11"/>
  <c r="K401" i="11"/>
  <c r="O406" i="11"/>
  <c r="K417" i="11"/>
  <c r="K423" i="11"/>
  <c r="K429" i="11"/>
  <c r="K449" i="11"/>
  <c r="K466" i="11"/>
  <c r="K481" i="11"/>
  <c r="K499" i="11"/>
  <c r="K84" i="12"/>
  <c r="K158" i="12"/>
  <c r="K200" i="12"/>
  <c r="L254" i="12"/>
  <c r="O254" i="12" s="1"/>
  <c r="L314" i="12"/>
  <c r="L312" i="12" s="1"/>
  <c r="K401" i="12"/>
  <c r="O406" i="12"/>
  <c r="K426" i="12"/>
  <c r="O457" i="12"/>
  <c r="K465" i="12"/>
  <c r="K474" i="12"/>
  <c r="O535" i="12"/>
  <c r="K618" i="12"/>
  <c r="K611" i="12"/>
  <c r="K613" i="12"/>
  <c r="K617" i="12"/>
  <c r="K619" i="12"/>
  <c r="M142" i="13"/>
  <c r="M140" i="13" s="1"/>
  <c r="K285" i="13"/>
  <c r="L32" i="14"/>
  <c r="L30" i="14" s="1"/>
  <c r="N43" i="14"/>
  <c r="N41" i="14" s="1"/>
  <c r="O404" i="14"/>
  <c r="O533" i="14"/>
  <c r="L34" i="15"/>
  <c r="N22" i="15"/>
  <c r="K265" i="15"/>
  <c r="P294" i="15"/>
  <c r="M292" i="15"/>
  <c r="K185" i="13"/>
  <c r="M331" i="13"/>
  <c r="M329" i="13" s="1"/>
  <c r="K376" i="13"/>
  <c r="K420" i="13"/>
  <c r="K432" i="13"/>
  <c r="O437" i="13"/>
  <c r="O566" i="13"/>
  <c r="O582" i="13"/>
  <c r="K629" i="13"/>
  <c r="O49" i="14"/>
  <c r="K219" i="14"/>
  <c r="K595" i="14"/>
  <c r="K626" i="14"/>
  <c r="N43" i="15"/>
  <c r="N41" i="15" s="1"/>
  <c r="P57" i="15"/>
  <c r="L70" i="15"/>
  <c r="O70" i="15" s="1"/>
  <c r="K138" i="15"/>
  <c r="L144" i="15"/>
  <c r="L142" i="15" s="1"/>
  <c r="K149" i="15"/>
  <c r="K173" i="15"/>
  <c r="K189" i="15"/>
  <c r="L254" i="15"/>
  <c r="O254" i="15" s="1"/>
  <c r="L333" i="15"/>
  <c r="O333" i="15" s="1"/>
  <c r="K341" i="15"/>
  <c r="K418" i="15"/>
  <c r="K421" i="15"/>
  <c r="N33" i="16"/>
  <c r="N13" i="16" s="1"/>
  <c r="M55" i="17"/>
  <c r="P57" i="17"/>
  <c r="O584" i="12"/>
  <c r="K626" i="12"/>
  <c r="K648" i="12"/>
  <c r="L45" i="13"/>
  <c r="O45" i="13" s="1"/>
  <c r="L144" i="13"/>
  <c r="L142" i="13" s="1"/>
  <c r="K164" i="13"/>
  <c r="K341" i="13"/>
  <c r="O347" i="13"/>
  <c r="K350" i="13"/>
  <c r="K402" i="13"/>
  <c r="K464" i="13"/>
  <c r="K473" i="13"/>
  <c r="K482" i="13"/>
  <c r="K497" i="13"/>
  <c r="O553" i="13"/>
  <c r="O580" i="13"/>
  <c r="N22" i="14"/>
  <c r="K85" i="14"/>
  <c r="P224" i="14"/>
  <c r="M312" i="14"/>
  <c r="K375" i="14"/>
  <c r="K422" i="14"/>
  <c r="K427" i="14"/>
  <c r="K573" i="14"/>
  <c r="O580" i="14"/>
  <c r="K624" i="14"/>
  <c r="K633" i="14"/>
  <c r="J651" i="14"/>
  <c r="K266" i="15"/>
  <c r="M312" i="15"/>
  <c r="P312" i="15" s="1"/>
  <c r="P331" i="15"/>
  <c r="N33" i="15"/>
  <c r="N13" i="15" s="1"/>
  <c r="K396" i="15"/>
  <c r="K416" i="15"/>
  <c r="K424" i="15"/>
  <c r="K432" i="15"/>
  <c r="O435" i="15"/>
  <c r="K455" i="15"/>
  <c r="O457" i="15"/>
  <c r="P294" i="18"/>
  <c r="M292" i="18"/>
  <c r="N273" i="19"/>
  <c r="P275" i="19"/>
  <c r="K625" i="12"/>
  <c r="P224" i="13"/>
  <c r="N31" i="13"/>
  <c r="N29" i="13" s="1"/>
  <c r="N33" i="13"/>
  <c r="N13" i="13" s="1"/>
  <c r="K426" i="13"/>
  <c r="O457" i="13"/>
  <c r="K635" i="13"/>
  <c r="K158" i="14"/>
  <c r="O258" i="14"/>
  <c r="K264" i="14"/>
  <c r="L312" i="14"/>
  <c r="K455" i="14"/>
  <c r="K591" i="14"/>
  <c r="K597" i="14"/>
  <c r="O599" i="14"/>
  <c r="K620" i="14"/>
  <c r="K110" i="15"/>
  <c r="K235" i="15"/>
  <c r="L294" i="15"/>
  <c r="O294" i="15" s="1"/>
  <c r="O347" i="15"/>
  <c r="K465" i="15"/>
  <c r="N31" i="17"/>
  <c r="O49" i="18"/>
  <c r="M49" i="18"/>
  <c r="M43" i="18" s="1"/>
  <c r="M41" i="18" s="1"/>
  <c r="M66" i="19"/>
  <c r="P122" i="19"/>
  <c r="M120" i="19"/>
  <c r="P120" i="19" s="1"/>
  <c r="O601" i="12"/>
  <c r="K623" i="12"/>
  <c r="O648" i="12"/>
  <c r="J651" i="12"/>
  <c r="L98" i="13"/>
  <c r="L96" i="13" s="1"/>
  <c r="K110" i="13"/>
  <c r="K113" i="13"/>
  <c r="K235" i="13"/>
  <c r="L312" i="13"/>
  <c r="O312" i="13" s="1"/>
  <c r="K375" i="13"/>
  <c r="O380" i="13"/>
  <c r="K424" i="13"/>
  <c r="K450" i="13"/>
  <c r="O455" i="13"/>
  <c r="K547" i="13"/>
  <c r="O584" i="13"/>
  <c r="K633" i="13"/>
  <c r="N142" i="14"/>
  <c r="N140" i="14" s="1"/>
  <c r="K164" i="14"/>
  <c r="K173" i="14"/>
  <c r="N292" i="14"/>
  <c r="N290" i="14" s="1"/>
  <c r="N312" i="14"/>
  <c r="N310" i="14" s="1"/>
  <c r="L333" i="14"/>
  <c r="O333" i="14" s="1"/>
  <c r="K380" i="14"/>
  <c r="K418" i="14"/>
  <c r="K426" i="14"/>
  <c r="K429" i="14"/>
  <c r="K432" i="14"/>
  <c r="O455" i="14"/>
  <c r="K499" i="14"/>
  <c r="O535" i="14"/>
  <c r="K629" i="14"/>
  <c r="L45" i="15"/>
  <c r="L43" i="15" s="1"/>
  <c r="N96" i="15"/>
  <c r="N94" i="15" s="1"/>
  <c r="K108" i="15"/>
  <c r="L224" i="15"/>
  <c r="N312" i="15"/>
  <c r="N310" i="15" s="1"/>
  <c r="K345" i="15"/>
  <c r="K377" i="15"/>
  <c r="O380" i="15"/>
  <c r="K420" i="15"/>
  <c r="K428" i="15"/>
  <c r="N34" i="15"/>
  <c r="N14" i="15" s="1"/>
  <c r="K450" i="15"/>
  <c r="K498" i="15"/>
  <c r="N96" i="16"/>
  <c r="N94" i="16" s="1"/>
  <c r="P70" i="18"/>
  <c r="M68" i="18"/>
  <c r="P254" i="19"/>
  <c r="M252" i="19"/>
  <c r="O385" i="19"/>
  <c r="L34" i="19"/>
  <c r="K497" i="15"/>
  <c r="O533" i="15"/>
  <c r="P98" i="16"/>
  <c r="M96" i="16"/>
  <c r="K624" i="16"/>
  <c r="K235" i="17"/>
  <c r="L26" i="17"/>
  <c r="L16" i="17" s="1"/>
  <c r="K343" i="17"/>
  <c r="K85" i="19"/>
  <c r="L314" i="19"/>
  <c r="O314" i="19" s="1"/>
  <c r="K349" i="19"/>
  <c r="K474" i="19"/>
  <c r="K481" i="15"/>
  <c r="K593" i="15"/>
  <c r="O597" i="15"/>
  <c r="K630" i="15"/>
  <c r="P314" i="16"/>
  <c r="M312" i="16"/>
  <c r="O347" i="16"/>
  <c r="K372" i="16"/>
  <c r="O385" i="16"/>
  <c r="K418" i="16"/>
  <c r="K421" i="16"/>
  <c r="K482" i="16"/>
  <c r="K573" i="16"/>
  <c r="K580" i="16"/>
  <c r="O582" i="16"/>
  <c r="K611" i="16"/>
  <c r="K619" i="16"/>
  <c r="K628" i="16"/>
  <c r="K631" i="16"/>
  <c r="P70" i="17"/>
  <c r="M68" i="17"/>
  <c r="M66" i="17" s="1"/>
  <c r="M102" i="17"/>
  <c r="M96" i="17" s="1"/>
  <c r="O102" i="17"/>
  <c r="K176" i="17"/>
  <c r="L314" i="17"/>
  <c r="K328" i="17"/>
  <c r="K376" i="17"/>
  <c r="K617" i="17"/>
  <c r="K613" i="17"/>
  <c r="L70" i="18"/>
  <c r="O70" i="18" s="1"/>
  <c r="K82" i="18"/>
  <c r="M120" i="18"/>
  <c r="P120" i="18" s="1"/>
  <c r="K138" i="18"/>
  <c r="K422" i="18"/>
  <c r="K219" i="19"/>
  <c r="O258" i="19"/>
  <c r="K429" i="19"/>
  <c r="O457" i="19"/>
  <c r="L24" i="16"/>
  <c r="O24" i="16" s="1"/>
  <c r="K92" i="17"/>
  <c r="K626" i="17"/>
  <c r="K623" i="17"/>
  <c r="K625" i="17"/>
  <c r="P275" i="18"/>
  <c r="M273" i="18"/>
  <c r="P273" i="18" s="1"/>
  <c r="N252" i="19"/>
  <c r="N250" i="19" s="1"/>
  <c r="K533" i="15"/>
  <c r="O535" i="15"/>
  <c r="K589" i="15"/>
  <c r="P45" i="16"/>
  <c r="M252" i="16"/>
  <c r="L294" i="16"/>
  <c r="K328" i="16"/>
  <c r="M331" i="16"/>
  <c r="K341" i="16"/>
  <c r="K464" i="16"/>
  <c r="O566" i="16"/>
  <c r="M22" i="17"/>
  <c r="M12" i="17" s="1"/>
  <c r="L24" i="17"/>
  <c r="O24" i="17" s="1"/>
  <c r="O148" i="17"/>
  <c r="K164" i="17"/>
  <c r="K265" i="17"/>
  <c r="L275" i="17"/>
  <c r="L273" i="17" s="1"/>
  <c r="K349" i="17"/>
  <c r="K370" i="17"/>
  <c r="K402" i="17"/>
  <c r="K421" i="17"/>
  <c r="O582" i="17"/>
  <c r="K595" i="17"/>
  <c r="P45" i="18"/>
  <c r="L98" i="18"/>
  <c r="O98" i="18" s="1"/>
  <c r="K199" i="18"/>
  <c r="P224" i="18"/>
  <c r="K349" i="18"/>
  <c r="N33" i="18"/>
  <c r="N13" i="18" s="1"/>
  <c r="O597" i="18"/>
  <c r="K649" i="18"/>
  <c r="P57" i="19"/>
  <c r="K64" i="19"/>
  <c r="O148" i="19"/>
  <c r="P314" i="19"/>
  <c r="M312" i="19"/>
  <c r="N32" i="19"/>
  <c r="N30" i="19" s="1"/>
  <c r="O568" i="19"/>
  <c r="L640" i="15"/>
  <c r="J651" i="15"/>
  <c r="L98" i="16"/>
  <c r="L96" i="16" s="1"/>
  <c r="N142" i="16"/>
  <c r="N140" i="16" s="1"/>
  <c r="M271" i="16"/>
  <c r="K368" i="16"/>
  <c r="K424" i="16"/>
  <c r="K435" i="16"/>
  <c r="O437" i="16"/>
  <c r="K450" i="16"/>
  <c r="O455" i="16"/>
  <c r="K615" i="16"/>
  <c r="O49" i="17"/>
  <c r="N96" i="17"/>
  <c r="N94" i="17" s="1"/>
  <c r="K266" i="17"/>
  <c r="K341" i="17"/>
  <c r="K377" i="17"/>
  <c r="K481" i="17"/>
  <c r="K533" i="17"/>
  <c r="N120" i="18"/>
  <c r="N118" i="18" s="1"/>
  <c r="N290" i="18"/>
  <c r="O337" i="18"/>
  <c r="M43" i="20"/>
  <c r="P45" i="20"/>
  <c r="M55" i="20"/>
  <c r="P57" i="20"/>
  <c r="O599" i="15"/>
  <c r="K629" i="15"/>
  <c r="K635" i="15"/>
  <c r="J671" i="15"/>
  <c r="L144" i="16"/>
  <c r="L142" i="16" s="1"/>
  <c r="K164" i="16"/>
  <c r="K173" i="16"/>
  <c r="K186" i="16"/>
  <c r="K200" i="16"/>
  <c r="L275" i="16"/>
  <c r="L273" i="16" s="1"/>
  <c r="O337" i="16"/>
  <c r="K398" i="16"/>
  <c r="K422" i="16"/>
  <c r="K613" i="16"/>
  <c r="K618" i="16"/>
  <c r="M49" i="17"/>
  <c r="M43" i="17" s="1"/>
  <c r="M41" i="17" s="1"/>
  <c r="K65" i="17"/>
  <c r="K93" i="17"/>
  <c r="K133" i="17"/>
  <c r="K200" i="17"/>
  <c r="N222" i="17"/>
  <c r="K267" i="17"/>
  <c r="O347" i="17"/>
  <c r="K350" i="17"/>
  <c r="O401" i="17"/>
  <c r="O404" i="17"/>
  <c r="K422" i="17"/>
  <c r="O457" i="17"/>
  <c r="N34" i="17"/>
  <c r="N14" i="17" s="1"/>
  <c r="K482" i="17"/>
  <c r="K564" i="17"/>
  <c r="O568" i="17"/>
  <c r="O584" i="17"/>
  <c r="K633" i="17"/>
  <c r="L45" i="18"/>
  <c r="L43" i="18" s="1"/>
  <c r="K149" i="18"/>
  <c r="K229" i="18"/>
  <c r="M337" i="18"/>
  <c r="M331" i="18" s="1"/>
  <c r="K350" i="18"/>
  <c r="O406" i="18"/>
  <c r="K435" i="18"/>
  <c r="O437" i="18"/>
  <c r="O568" i="18"/>
  <c r="N644" i="18"/>
  <c r="N640" i="18" s="1"/>
  <c r="N638" i="18" s="1"/>
  <c r="N636" i="18" s="1"/>
  <c r="L98" i="19"/>
  <c r="O98" i="19" s="1"/>
  <c r="K149" i="19"/>
  <c r="K345" i="19"/>
  <c r="O352" i="19"/>
  <c r="K481" i="19"/>
  <c r="K597" i="19"/>
  <c r="O599" i="19"/>
  <c r="L333" i="18"/>
  <c r="N31" i="18"/>
  <c r="N29" i="18" s="1"/>
  <c r="K368" i="18"/>
  <c r="O380" i="18"/>
  <c r="O385" i="18"/>
  <c r="K464" i="18"/>
  <c r="K591" i="18"/>
  <c r="O649" i="18"/>
  <c r="L23" i="19"/>
  <c r="O23" i="19" s="1"/>
  <c r="K186" i="19"/>
  <c r="K200" i="19"/>
  <c r="L294" i="19"/>
  <c r="O294" i="19" s="1"/>
  <c r="K328" i="19"/>
  <c r="N31" i="19"/>
  <c r="N11" i="19" s="1"/>
  <c r="N9" i="19" s="1"/>
  <c r="K397" i="19"/>
  <c r="K401" i="19"/>
  <c r="K430" i="19"/>
  <c r="K482" i="19"/>
  <c r="K499" i="19"/>
  <c r="N26" i="21"/>
  <c r="N16" i="21" s="1"/>
  <c r="P70" i="21"/>
  <c r="M68" i="21"/>
  <c r="P68" i="21" s="1"/>
  <c r="K376" i="18"/>
  <c r="K397" i="18"/>
  <c r="K449" i="18"/>
  <c r="K466" i="18"/>
  <c r="K547" i="18"/>
  <c r="K551" i="18"/>
  <c r="K595" i="18"/>
  <c r="K628" i="18"/>
  <c r="K634" i="18"/>
  <c r="O648" i="18"/>
  <c r="J671" i="18"/>
  <c r="K65" i="19"/>
  <c r="L70" i="19"/>
  <c r="K81" i="19"/>
  <c r="K88" i="19"/>
  <c r="N33" i="19"/>
  <c r="N13" i="19" s="1"/>
  <c r="K419" i="19"/>
  <c r="K422" i="19"/>
  <c r="K425" i="19"/>
  <c r="K449" i="19"/>
  <c r="K455" i="19"/>
  <c r="K466" i="19"/>
  <c r="K619" i="19"/>
  <c r="N644" i="19"/>
  <c r="N640" i="19" s="1"/>
  <c r="N638" i="19" s="1"/>
  <c r="N636" i="19" s="1"/>
  <c r="L31" i="20"/>
  <c r="L70" i="20"/>
  <c r="P144" i="20"/>
  <c r="O337" i="20"/>
  <c r="K635" i="20"/>
  <c r="M22" i="21"/>
  <c r="M12" i="21" s="1"/>
  <c r="K138" i="21"/>
  <c r="K249" i="21"/>
  <c r="K449" i="21"/>
  <c r="K285" i="19"/>
  <c r="O404" i="19"/>
  <c r="K420" i="19"/>
  <c r="K423" i="19"/>
  <c r="O455" i="19"/>
  <c r="K547" i="19"/>
  <c r="K564" i="19"/>
  <c r="K628" i="19"/>
  <c r="K631" i="19"/>
  <c r="K634" i="19"/>
  <c r="J671" i="19"/>
  <c r="P122" i="20"/>
  <c r="M120" i="20"/>
  <c r="L32" i="20"/>
  <c r="L30" i="20" s="1"/>
  <c r="K597" i="20"/>
  <c r="K619" i="20"/>
  <c r="K617" i="20"/>
  <c r="K615" i="20"/>
  <c r="K613" i="20"/>
  <c r="K611" i="20"/>
  <c r="P144" i="21"/>
  <c r="N142" i="21"/>
  <c r="P142" i="21" s="1"/>
  <c r="N120" i="20"/>
  <c r="N118" i="20" s="1"/>
  <c r="M140" i="20"/>
  <c r="K370" i="20"/>
  <c r="K381" i="20"/>
  <c r="K449" i="20"/>
  <c r="O455" i="20"/>
  <c r="O580" i="20"/>
  <c r="K618" i="20"/>
  <c r="M222" i="21"/>
  <c r="P224" i="21"/>
  <c r="P275" i="21"/>
  <c r="M273" i="21"/>
  <c r="K350" i="21"/>
  <c r="K375" i="21"/>
  <c r="K464" i="21"/>
  <c r="K132" i="20"/>
  <c r="K158" i="20"/>
  <c r="K164" i="20"/>
  <c r="K270" i="20"/>
  <c r="P275" i="20"/>
  <c r="K345" i="20"/>
  <c r="K349" i="20"/>
  <c r="O354" i="20"/>
  <c r="K376" i="20"/>
  <c r="K396" i="20"/>
  <c r="K418" i="20"/>
  <c r="K423" i="20"/>
  <c r="O439" i="20"/>
  <c r="K450" i="20"/>
  <c r="K595" i="20"/>
  <c r="N68" i="21"/>
  <c r="N66" i="21" s="1"/>
  <c r="L144" i="21"/>
  <c r="L142" i="21" s="1"/>
  <c r="L140" i="21" s="1"/>
  <c r="K229" i="21"/>
  <c r="K368" i="21"/>
  <c r="K398" i="21"/>
  <c r="K619" i="21"/>
  <c r="K88" i="20"/>
  <c r="N31" i="20"/>
  <c r="N11" i="20" s="1"/>
  <c r="N9" i="20" s="1"/>
  <c r="O535" i="20"/>
  <c r="K593" i="20"/>
  <c r="K629" i="20"/>
  <c r="N120" i="21"/>
  <c r="N118" i="21" s="1"/>
  <c r="K173" i="21"/>
  <c r="K199" i="21"/>
  <c r="M250" i="21"/>
  <c r="L254" i="21"/>
  <c r="O254" i="21" s="1"/>
  <c r="K266" i="21"/>
  <c r="N312" i="21"/>
  <c r="N310" i="21" s="1"/>
  <c r="K381" i="21"/>
  <c r="N31" i="21"/>
  <c r="N11" i="21" s="1"/>
  <c r="N9" i="21" s="1"/>
  <c r="N34" i="21"/>
  <c r="N14" i="21" s="1"/>
  <c r="N644" i="21"/>
  <c r="N640" i="21" s="1"/>
  <c r="N638" i="21" s="1"/>
  <c r="N636" i="21" s="1"/>
  <c r="M96" i="20"/>
  <c r="P96" i="20" s="1"/>
  <c r="L122" i="20"/>
  <c r="O122" i="20" s="1"/>
  <c r="K199" i="20"/>
  <c r="K249" i="20"/>
  <c r="I367" i="20"/>
  <c r="K367" i="20" s="1"/>
  <c r="K416" i="20"/>
  <c r="K419" i="20"/>
  <c r="N34" i="20"/>
  <c r="N14" i="20" s="1"/>
  <c r="K80" i="20"/>
  <c r="L98" i="20"/>
  <c r="O98" i="20" s="1"/>
  <c r="K328" i="20"/>
  <c r="K372" i="20"/>
  <c r="O380" i="20"/>
  <c r="O385" i="20"/>
  <c r="K401" i="20"/>
  <c r="O406" i="20"/>
  <c r="K427" i="20"/>
  <c r="K430" i="20"/>
  <c r="K455" i="20"/>
  <c r="K466" i="20"/>
  <c r="K481" i="20"/>
  <c r="K499" i="20"/>
  <c r="O582" i="20"/>
  <c r="K589" i="20"/>
  <c r="N644" i="20"/>
  <c r="N640" i="20" s="1"/>
  <c r="N638" i="20" s="1"/>
  <c r="N636" i="20" s="1"/>
  <c r="L57" i="21"/>
  <c r="L55" i="21" s="1"/>
  <c r="K200" i="21"/>
  <c r="K264" i="21"/>
  <c r="K267" i="21"/>
  <c r="L275" i="21"/>
  <c r="N32" i="21"/>
  <c r="N30" i="21" s="1"/>
  <c r="L640" i="21"/>
  <c r="L638" i="21" s="1"/>
  <c r="K372" i="21"/>
  <c r="K397" i="21"/>
  <c r="K417" i="21"/>
  <c r="K420" i="21"/>
  <c r="K423" i="21"/>
  <c r="K426" i="21"/>
  <c r="K429" i="21"/>
  <c r="K432" i="21"/>
  <c r="O435" i="21"/>
  <c r="O459" i="21"/>
  <c r="O533" i="21"/>
  <c r="O555" i="21"/>
  <c r="O580" i="21"/>
  <c r="K591" i="21"/>
  <c r="K597" i="21"/>
  <c r="O599" i="21"/>
  <c r="K629" i="21"/>
  <c r="K632" i="21"/>
  <c r="K635" i="21"/>
  <c r="P66" i="2"/>
  <c r="M19" i="1"/>
  <c r="P21" i="1"/>
  <c r="M11" i="1"/>
  <c r="L96" i="2"/>
  <c r="N19" i="1"/>
  <c r="L15" i="1"/>
  <c r="O15" i="1" s="1"/>
  <c r="O25" i="1"/>
  <c r="O54" i="1"/>
  <c r="L57" i="2"/>
  <c r="O671" i="2"/>
  <c r="L640" i="2"/>
  <c r="L26" i="3"/>
  <c r="O74" i="3"/>
  <c r="M74" i="3"/>
  <c r="O98" i="4"/>
  <c r="L96" i="4"/>
  <c r="O406" i="8"/>
  <c r="L34" i="8"/>
  <c r="L401" i="1"/>
  <c r="I467" i="1"/>
  <c r="K467" i="1" s="1"/>
  <c r="I477" i="1"/>
  <c r="K477" i="1" s="1"/>
  <c r="M43" i="2"/>
  <c r="P221" i="2"/>
  <c r="M220" i="2"/>
  <c r="O457" i="4"/>
  <c r="L32" i="4"/>
  <c r="P57" i="5"/>
  <c r="M22" i="5"/>
  <c r="M55" i="5"/>
  <c r="M53" i="5" s="1"/>
  <c r="L70" i="5"/>
  <c r="L23" i="5"/>
  <c r="O42" i="6"/>
  <c r="O67" i="8"/>
  <c r="M30" i="1"/>
  <c r="P30" i="1" s="1"/>
  <c r="L59" i="1"/>
  <c r="N67" i="1"/>
  <c r="L126" i="1"/>
  <c r="O126" i="1" s="1"/>
  <c r="M141" i="1"/>
  <c r="P141" i="1" s="1"/>
  <c r="M221" i="1"/>
  <c r="P221" i="1" s="1"/>
  <c r="N254" i="1"/>
  <c r="N314" i="1"/>
  <c r="N351" i="1"/>
  <c r="I369" i="1"/>
  <c r="I435" i="1"/>
  <c r="I533" i="1"/>
  <c r="I573" i="1"/>
  <c r="I576" i="1"/>
  <c r="K576" i="1" s="1"/>
  <c r="L583" i="1"/>
  <c r="O583" i="1" s="1"/>
  <c r="I634" i="1"/>
  <c r="K634" i="1" s="1"/>
  <c r="N650" i="1"/>
  <c r="M13" i="2"/>
  <c r="P13" i="2" s="1"/>
  <c r="L19" i="2"/>
  <c r="N43" i="2"/>
  <c r="N41" i="2" s="1"/>
  <c r="O49" i="2"/>
  <c r="M55" i="2"/>
  <c r="K93" i="2"/>
  <c r="K109" i="2"/>
  <c r="K111" i="2"/>
  <c r="K113" i="2"/>
  <c r="K343" i="2"/>
  <c r="O349" i="2"/>
  <c r="I367" i="2"/>
  <c r="K367" i="2" s="1"/>
  <c r="P25" i="3"/>
  <c r="M15" i="3"/>
  <c r="P15" i="3" s="1"/>
  <c r="L31" i="3"/>
  <c r="P54" i="3"/>
  <c r="M53" i="3"/>
  <c r="O67" i="3"/>
  <c r="P70" i="3"/>
  <c r="M22" i="3"/>
  <c r="K199" i="3"/>
  <c r="N252" i="3"/>
  <c r="N250" i="3" s="1"/>
  <c r="M292" i="3"/>
  <c r="M290" i="3" s="1"/>
  <c r="P290" i="3" s="1"/>
  <c r="O383" i="3"/>
  <c r="N32" i="3"/>
  <c r="N30" i="3" s="1"/>
  <c r="L32" i="3"/>
  <c r="O566" i="3"/>
  <c r="P21" i="4"/>
  <c r="M11" i="4"/>
  <c r="M19" i="4"/>
  <c r="O42" i="4"/>
  <c r="P45" i="4"/>
  <c r="L24" i="4"/>
  <c r="O298" i="4"/>
  <c r="P32" i="5"/>
  <c r="M30" i="5"/>
  <c r="P30" i="5" s="1"/>
  <c r="N22" i="5"/>
  <c r="M222" i="5"/>
  <c r="M220" i="5" s="1"/>
  <c r="P251" i="5"/>
  <c r="M250" i="5"/>
  <c r="P311" i="5"/>
  <c r="M22" i="6"/>
  <c r="P254" i="6"/>
  <c r="M252" i="6"/>
  <c r="M250" i="6" s="1"/>
  <c r="O671" i="4"/>
  <c r="L640" i="4"/>
  <c r="O49" i="8"/>
  <c r="M49" i="8"/>
  <c r="M43" i="8" s="1"/>
  <c r="L26" i="8"/>
  <c r="O403" i="8"/>
  <c r="L31" i="8"/>
  <c r="L11" i="8" s="1"/>
  <c r="I88" i="1"/>
  <c r="I341" i="1"/>
  <c r="K341" i="1" s="1"/>
  <c r="J427" i="1"/>
  <c r="I450" i="1"/>
  <c r="L26" i="2"/>
  <c r="M22" i="4"/>
  <c r="P224" i="4"/>
  <c r="P19" i="5"/>
  <c r="O383" i="8"/>
  <c r="L32" i="8"/>
  <c r="M15" i="1"/>
  <c r="P15" i="1" s="1"/>
  <c r="L21" i="1"/>
  <c r="M29" i="1"/>
  <c r="M57" i="1"/>
  <c r="M70" i="1"/>
  <c r="J117" i="1"/>
  <c r="L146" i="1"/>
  <c r="N258" i="1"/>
  <c r="I264" i="1"/>
  <c r="I266" i="1"/>
  <c r="N272" i="1"/>
  <c r="L380" i="1"/>
  <c r="O380" i="1" s="1"/>
  <c r="J397" i="1"/>
  <c r="K397" i="1" s="1"/>
  <c r="I418" i="1"/>
  <c r="I420" i="1"/>
  <c r="K420" i="1" s="1"/>
  <c r="I426" i="1"/>
  <c r="I432" i="1"/>
  <c r="J435" i="1"/>
  <c r="L457" i="1"/>
  <c r="L551" i="1"/>
  <c r="I592" i="1"/>
  <c r="K592" i="1" s="1"/>
  <c r="I594" i="1"/>
  <c r="K594" i="1" s="1"/>
  <c r="L601" i="1"/>
  <c r="J611" i="1"/>
  <c r="K611" i="1" s="1"/>
  <c r="J628" i="1"/>
  <c r="J630" i="1"/>
  <c r="K630" i="1" s="1"/>
  <c r="L671" i="1"/>
  <c r="M19" i="2"/>
  <c r="P29" i="2"/>
  <c r="P45" i="2"/>
  <c r="O61" i="2"/>
  <c r="K65" i="2"/>
  <c r="K81" i="2"/>
  <c r="K83" i="2"/>
  <c r="K85" i="2"/>
  <c r="K87" i="2"/>
  <c r="M118" i="2"/>
  <c r="O141" i="2"/>
  <c r="K618" i="2"/>
  <c r="K616" i="2"/>
  <c r="K614" i="2"/>
  <c r="K612" i="2"/>
  <c r="K619" i="2"/>
  <c r="K617" i="2"/>
  <c r="K615" i="2"/>
  <c r="K613" i="2"/>
  <c r="K611" i="2"/>
  <c r="P311" i="3"/>
  <c r="L640" i="3"/>
  <c r="O648" i="3"/>
  <c r="M14" i="4"/>
  <c r="P14" i="4" s="1"/>
  <c r="N43" i="4"/>
  <c r="N41" i="4" s="1"/>
  <c r="M222" i="4"/>
  <c r="M220" i="4" s="1"/>
  <c r="P251" i="4"/>
  <c r="O291" i="4"/>
  <c r="L33" i="5"/>
  <c r="O33" i="5" s="1"/>
  <c r="O353" i="5"/>
  <c r="N34" i="5"/>
  <c r="O385" i="5"/>
  <c r="M331" i="7"/>
  <c r="P337" i="7"/>
  <c r="O437" i="7"/>
  <c r="L32" i="7"/>
  <c r="L34" i="3"/>
  <c r="O568" i="3"/>
  <c r="O221" i="4"/>
  <c r="P314" i="7"/>
  <c r="M312" i="7"/>
  <c r="P70" i="8"/>
  <c r="M68" i="8"/>
  <c r="I375" i="1"/>
  <c r="I377" i="1"/>
  <c r="J380" i="1"/>
  <c r="J421" i="1"/>
  <c r="J429" i="1"/>
  <c r="K429" i="1" s="1"/>
  <c r="I561" i="1"/>
  <c r="K561" i="1" s="1"/>
  <c r="O221" i="3"/>
  <c r="N34" i="3"/>
  <c r="N14" i="3" s="1"/>
  <c r="O385" i="3"/>
  <c r="P311" i="4"/>
  <c r="P21" i="6"/>
  <c r="M11" i="6"/>
  <c r="M19" i="6"/>
  <c r="P252" i="7"/>
  <c r="M250" i="7"/>
  <c r="P250" i="7" s="1"/>
  <c r="M14" i="1"/>
  <c r="P14" i="1" s="1"/>
  <c r="L74" i="1"/>
  <c r="L119" i="1"/>
  <c r="O119" i="1" s="1"/>
  <c r="M144" i="1"/>
  <c r="J158" i="1"/>
  <c r="J186" i="1"/>
  <c r="M224" i="1"/>
  <c r="L406" i="1"/>
  <c r="M11" i="2"/>
  <c r="N222" i="2"/>
  <c r="P222" i="2" s="1"/>
  <c r="N292" i="2"/>
  <c r="K324" i="2"/>
  <c r="L331" i="2"/>
  <c r="O337" i="2"/>
  <c r="M337" i="2"/>
  <c r="M331" i="2" s="1"/>
  <c r="K341" i="2"/>
  <c r="O347" i="2"/>
  <c r="P19" i="3"/>
  <c r="P32" i="3"/>
  <c r="M30" i="3"/>
  <c r="P30" i="3" s="1"/>
  <c r="P251" i="3"/>
  <c r="M250" i="3"/>
  <c r="O291" i="3"/>
  <c r="P337" i="3"/>
  <c r="M331" i="3"/>
  <c r="N22" i="4"/>
  <c r="M28" i="4"/>
  <c r="P28" i="4" s="1"/>
  <c r="O291" i="5"/>
  <c r="O383" i="5"/>
  <c r="N32" i="5"/>
  <c r="N30" i="5" s="1"/>
  <c r="O19" i="6"/>
  <c r="L34" i="6"/>
  <c r="O568" i="6"/>
  <c r="M14" i="7"/>
  <c r="P14" i="7" s="1"/>
  <c r="O354" i="7"/>
  <c r="N34" i="7"/>
  <c r="N14" i="7" s="1"/>
  <c r="M250" i="8"/>
  <c r="O311" i="9"/>
  <c r="P291" i="2"/>
  <c r="M290" i="2"/>
  <c r="L34" i="4"/>
  <c r="O459" i="4"/>
  <c r="L292" i="5"/>
  <c r="O292" i="5" s="1"/>
  <c r="O294" i="5"/>
  <c r="J133" i="1"/>
  <c r="L403" i="1"/>
  <c r="J417" i="1"/>
  <c r="N456" i="1"/>
  <c r="I487" i="1"/>
  <c r="K487" i="1" s="1"/>
  <c r="L568" i="1"/>
  <c r="L668" i="1"/>
  <c r="O668" i="1" s="1"/>
  <c r="L33" i="2"/>
  <c r="O33" i="2" s="1"/>
  <c r="L122" i="3"/>
  <c r="L23" i="3"/>
  <c r="M26" i="4"/>
  <c r="L23" i="4"/>
  <c r="L57" i="4"/>
  <c r="L123" i="1"/>
  <c r="L228" i="1"/>
  <c r="O228" i="1" s="1"/>
  <c r="L279" i="1"/>
  <c r="O279" i="1" s="1"/>
  <c r="N294" i="1"/>
  <c r="M311" i="1"/>
  <c r="P311" i="1" s="1"/>
  <c r="J349" i="1"/>
  <c r="J350" i="1"/>
  <c r="J401" i="1"/>
  <c r="I577" i="1"/>
  <c r="K577" i="1" s="1"/>
  <c r="K164" i="2"/>
  <c r="K266" i="2"/>
  <c r="O330" i="2"/>
  <c r="O401" i="2"/>
  <c r="K481" i="2"/>
  <c r="K499" i="2"/>
  <c r="L33" i="3"/>
  <c r="O33" i="3" s="1"/>
  <c r="O353" i="3"/>
  <c r="O70" i="4"/>
  <c r="O228" i="4"/>
  <c r="O382" i="4"/>
  <c r="L31" i="4"/>
  <c r="P25" i="5"/>
  <c r="M15" i="5"/>
  <c r="P15" i="5" s="1"/>
  <c r="L26" i="5"/>
  <c r="O61" i="5"/>
  <c r="O221" i="5"/>
  <c r="N43" i="6"/>
  <c r="N22" i="6"/>
  <c r="O279" i="7"/>
  <c r="L26" i="7"/>
  <c r="N32" i="7"/>
  <c r="N30" i="7" s="1"/>
  <c r="O352" i="7"/>
  <c r="P95" i="8"/>
  <c r="O258" i="9"/>
  <c r="L26" i="9"/>
  <c r="P272" i="9"/>
  <c r="O42" i="3"/>
  <c r="P57" i="3"/>
  <c r="O272" i="3"/>
  <c r="N19" i="6"/>
  <c r="P42" i="6"/>
  <c r="O279" i="6"/>
  <c r="P21" i="7"/>
  <c r="M11" i="7"/>
  <c r="M19" i="7"/>
  <c r="O25" i="7"/>
  <c r="L15" i="7"/>
  <c r="O15" i="7" s="1"/>
  <c r="O251" i="7"/>
  <c r="L34" i="7"/>
  <c r="O385" i="7"/>
  <c r="O21" i="8"/>
  <c r="L19" i="8"/>
  <c r="P23" i="8"/>
  <c r="M13" i="8"/>
  <c r="P13" i="8" s="1"/>
  <c r="P67" i="8"/>
  <c r="O251" i="8"/>
  <c r="N19" i="10"/>
  <c r="P34" i="10"/>
  <c r="M14" i="10"/>
  <c r="P14" i="10" s="1"/>
  <c r="M22" i="10"/>
  <c r="P57" i="10"/>
  <c r="M55" i="10"/>
  <c r="P98" i="10"/>
  <c r="M102" i="3"/>
  <c r="L15" i="5"/>
  <c r="O15" i="5" s="1"/>
  <c r="N55" i="5"/>
  <c r="N53" i="5" s="1"/>
  <c r="M102" i="5"/>
  <c r="M337" i="5"/>
  <c r="K614" i="5"/>
  <c r="L26" i="6"/>
  <c r="L33" i="6"/>
  <c r="O33" i="6" s="1"/>
  <c r="N33" i="6"/>
  <c r="N13" i="6" s="1"/>
  <c r="K614" i="6"/>
  <c r="N19" i="7"/>
  <c r="O49" i="7"/>
  <c r="L23" i="7"/>
  <c r="O584" i="7"/>
  <c r="P29" i="8"/>
  <c r="M28" i="8"/>
  <c r="P28" i="8" s="1"/>
  <c r="P45" i="8"/>
  <c r="P275" i="8"/>
  <c r="O311" i="8"/>
  <c r="K372" i="8"/>
  <c r="O19" i="9"/>
  <c r="K341" i="9"/>
  <c r="O347" i="9"/>
  <c r="O353" i="9"/>
  <c r="L33" i="9"/>
  <c r="O33" i="9" s="1"/>
  <c r="N32" i="9"/>
  <c r="N30" i="9" s="1"/>
  <c r="O383" i="9"/>
  <c r="P31" i="12"/>
  <c r="M29" i="12"/>
  <c r="M11" i="12"/>
  <c r="M9" i="3"/>
  <c r="M29" i="3"/>
  <c r="M140" i="3"/>
  <c r="K617" i="3"/>
  <c r="K621" i="3"/>
  <c r="K623" i="3"/>
  <c r="M55" i="4"/>
  <c r="M140" i="4"/>
  <c r="M29" i="5"/>
  <c r="O566" i="5"/>
  <c r="L640" i="5"/>
  <c r="O648" i="5"/>
  <c r="M26" i="6"/>
  <c r="K149" i="6"/>
  <c r="K235" i="6"/>
  <c r="P272" i="6"/>
  <c r="M271" i="6"/>
  <c r="P275" i="6"/>
  <c r="O311" i="6"/>
  <c r="K345" i="6"/>
  <c r="O351" i="6"/>
  <c r="L31" i="6"/>
  <c r="L640" i="6"/>
  <c r="O648" i="6"/>
  <c r="L19" i="7"/>
  <c r="P42" i="7"/>
  <c r="P45" i="7"/>
  <c r="P49" i="7"/>
  <c r="L24" i="7"/>
  <c r="P272" i="7"/>
  <c r="O311" i="7"/>
  <c r="O582" i="7"/>
  <c r="K618" i="7"/>
  <c r="K625" i="7"/>
  <c r="K623" i="7"/>
  <c r="K621" i="7"/>
  <c r="K626" i="7"/>
  <c r="K624" i="7"/>
  <c r="K622" i="7"/>
  <c r="K620" i="7"/>
  <c r="K633" i="7"/>
  <c r="M53" i="8"/>
  <c r="K149" i="8"/>
  <c r="P272" i="8"/>
  <c r="M271" i="8"/>
  <c r="K370" i="8"/>
  <c r="K396" i="8"/>
  <c r="M22" i="9"/>
  <c r="P57" i="9"/>
  <c r="M55" i="9"/>
  <c r="P275" i="9"/>
  <c r="M273" i="9"/>
  <c r="M271" i="9" s="1"/>
  <c r="O564" i="9"/>
  <c r="L23" i="10"/>
  <c r="L70" i="10"/>
  <c r="P224" i="10"/>
  <c r="M222" i="10"/>
  <c r="M30" i="4"/>
  <c r="P30" i="4" s="1"/>
  <c r="M14" i="5"/>
  <c r="P14" i="5" s="1"/>
  <c r="O49" i="6"/>
  <c r="L57" i="6"/>
  <c r="O144" i="6"/>
  <c r="L142" i="6"/>
  <c r="O251" i="6"/>
  <c r="N31" i="6"/>
  <c r="N29" i="6" s="1"/>
  <c r="M22" i="7"/>
  <c r="P254" i="7"/>
  <c r="O275" i="7"/>
  <c r="O456" i="7"/>
  <c r="L31" i="7"/>
  <c r="L640" i="7"/>
  <c r="O665" i="7"/>
  <c r="P9" i="8"/>
  <c r="L23" i="8"/>
  <c r="L144" i="8"/>
  <c r="O438" i="8"/>
  <c r="L33" i="8"/>
  <c r="O33" i="8" s="1"/>
  <c r="O54" i="9"/>
  <c r="M96" i="9"/>
  <c r="P102" i="9"/>
  <c r="K619" i="9"/>
  <c r="K617" i="9"/>
  <c r="K615" i="9"/>
  <c r="K613" i="9"/>
  <c r="K611" i="9"/>
  <c r="K612" i="9"/>
  <c r="K614" i="9"/>
  <c r="K616" i="9"/>
  <c r="K618" i="9"/>
  <c r="O19" i="10"/>
  <c r="P311" i="10"/>
  <c r="K624" i="2"/>
  <c r="M13" i="3"/>
  <c r="P13" i="3" s="1"/>
  <c r="O564" i="5"/>
  <c r="K619" i="5"/>
  <c r="K617" i="5"/>
  <c r="K615" i="5"/>
  <c r="K613" i="5"/>
  <c r="K611" i="5"/>
  <c r="O25" i="6"/>
  <c r="L15" i="6"/>
  <c r="O15" i="6" s="1"/>
  <c r="P45" i="6"/>
  <c r="P49" i="6"/>
  <c r="K110" i="6"/>
  <c r="K289" i="6"/>
  <c r="L331" i="6"/>
  <c r="K343" i="6"/>
  <c r="O349" i="6"/>
  <c r="I367" i="6"/>
  <c r="K367" i="6" s="1"/>
  <c r="K619" i="6"/>
  <c r="K617" i="6"/>
  <c r="K615" i="6"/>
  <c r="K613" i="6"/>
  <c r="K611" i="6"/>
  <c r="K112" i="7"/>
  <c r="K149" i="7"/>
  <c r="K235" i="7"/>
  <c r="K370" i="7"/>
  <c r="K396" i="7"/>
  <c r="O439" i="7"/>
  <c r="O537" i="7"/>
  <c r="K631" i="7"/>
  <c r="L24" i="8"/>
  <c r="N26" i="8"/>
  <c r="N16" i="8" s="1"/>
  <c r="K235" i="8"/>
  <c r="O352" i="8"/>
  <c r="O354" i="8"/>
  <c r="N19" i="9"/>
  <c r="P34" i="9"/>
  <c r="M14" i="9"/>
  <c r="P14" i="9" s="1"/>
  <c r="L24" i="9"/>
  <c r="K189" i="9"/>
  <c r="K219" i="9"/>
  <c r="O272" i="9"/>
  <c r="N31" i="10"/>
  <c r="N29" i="10" s="1"/>
  <c r="K377" i="10"/>
  <c r="L254" i="11"/>
  <c r="L23" i="11"/>
  <c r="K612" i="7"/>
  <c r="K614" i="7"/>
  <c r="K616" i="7"/>
  <c r="M14" i="8"/>
  <c r="P14" i="8" s="1"/>
  <c r="O401" i="8"/>
  <c r="O404" i="8"/>
  <c r="K465" i="8"/>
  <c r="O564" i="8"/>
  <c r="L640" i="8"/>
  <c r="O648" i="8"/>
  <c r="N55" i="9"/>
  <c r="N53" i="9" s="1"/>
  <c r="K345" i="9"/>
  <c r="O351" i="9"/>
  <c r="L31" i="9"/>
  <c r="L640" i="9"/>
  <c r="O648" i="9"/>
  <c r="L26" i="10"/>
  <c r="P45" i="10"/>
  <c r="N26" i="10"/>
  <c r="N16" i="10" s="1"/>
  <c r="K65" i="10"/>
  <c r="P221" i="10"/>
  <c r="K375" i="10"/>
  <c r="O401" i="10"/>
  <c r="K481" i="10"/>
  <c r="P11" i="13"/>
  <c r="M9" i="13"/>
  <c r="K621" i="5"/>
  <c r="K623" i="5"/>
  <c r="K621" i="6"/>
  <c r="K623" i="6"/>
  <c r="K450" i="8"/>
  <c r="P42" i="9"/>
  <c r="M41" i="9"/>
  <c r="P45" i="9"/>
  <c r="N26" i="9"/>
  <c r="N16" i="9" s="1"/>
  <c r="K108" i="9"/>
  <c r="K235" i="9"/>
  <c r="N31" i="9"/>
  <c r="N29" i="9" s="1"/>
  <c r="K377" i="9"/>
  <c r="K465" i="9"/>
  <c r="O330" i="10"/>
  <c r="O337" i="10"/>
  <c r="M337" i="10"/>
  <c r="P337" i="10" s="1"/>
  <c r="K341" i="10"/>
  <c r="O347" i="10"/>
  <c r="M30" i="6"/>
  <c r="M30" i="7"/>
  <c r="P30" i="7" s="1"/>
  <c r="K481" i="8"/>
  <c r="K499" i="8"/>
  <c r="O568" i="8"/>
  <c r="K619" i="8"/>
  <c r="K617" i="8"/>
  <c r="K615" i="8"/>
  <c r="K613" i="8"/>
  <c r="K611" i="8"/>
  <c r="O650" i="8"/>
  <c r="M13" i="9"/>
  <c r="P13" i="9" s="1"/>
  <c r="O25" i="9"/>
  <c r="L15" i="9"/>
  <c r="O15" i="9" s="1"/>
  <c r="K65" i="9"/>
  <c r="K343" i="9"/>
  <c r="O349" i="9"/>
  <c r="K450" i="9"/>
  <c r="L34" i="9"/>
  <c r="O568" i="9"/>
  <c r="M13" i="10"/>
  <c r="P13" i="10" s="1"/>
  <c r="O25" i="10"/>
  <c r="L15" i="10"/>
  <c r="O15" i="10" s="1"/>
  <c r="M28" i="10"/>
  <c r="P28" i="10" s="1"/>
  <c r="P42" i="10"/>
  <c r="M41" i="10"/>
  <c r="M140" i="10"/>
  <c r="P291" i="10"/>
  <c r="K473" i="10"/>
  <c r="K497" i="10"/>
  <c r="P24" i="11"/>
  <c r="M14" i="11"/>
  <c r="P14" i="11" s="1"/>
  <c r="N68" i="11"/>
  <c r="N66" i="11" s="1"/>
  <c r="O102" i="11"/>
  <c r="N96" i="11"/>
  <c r="N94" i="11" s="1"/>
  <c r="L33" i="11"/>
  <c r="O33" i="11" s="1"/>
  <c r="O567" i="11"/>
  <c r="O19" i="12"/>
  <c r="P21" i="9"/>
  <c r="M11" i="9"/>
  <c r="M19" i="9"/>
  <c r="L23" i="9"/>
  <c r="O98" i="9"/>
  <c r="K112" i="9"/>
  <c r="K149" i="9"/>
  <c r="O251" i="9"/>
  <c r="P312" i="9"/>
  <c r="M310" i="9"/>
  <c r="P310" i="9" s="1"/>
  <c r="K375" i="9"/>
  <c r="O401" i="9"/>
  <c r="K481" i="9"/>
  <c r="K499" i="9"/>
  <c r="O566" i="9"/>
  <c r="P21" i="10"/>
  <c r="M11" i="10"/>
  <c r="M19" i="10"/>
  <c r="O54" i="10"/>
  <c r="K81" i="10"/>
  <c r="K87" i="10"/>
  <c r="O95" i="10"/>
  <c r="O102" i="10"/>
  <c r="M102" i="10"/>
  <c r="M96" i="10" s="1"/>
  <c r="O141" i="10"/>
  <c r="N250" i="10"/>
  <c r="L292" i="10"/>
  <c r="O292" i="10" s="1"/>
  <c r="O294" i="10"/>
  <c r="K345" i="10"/>
  <c r="O351" i="10"/>
  <c r="L31" i="10"/>
  <c r="P11" i="11"/>
  <c r="M9" i="11"/>
  <c r="O337" i="11"/>
  <c r="N331" i="11"/>
  <c r="N329" i="11" s="1"/>
  <c r="P70" i="11"/>
  <c r="O354" i="11"/>
  <c r="L34" i="11"/>
  <c r="O565" i="11"/>
  <c r="L31" i="11"/>
  <c r="M94" i="12"/>
  <c r="P94" i="12" s="1"/>
  <c r="P119" i="12"/>
  <c r="K621" i="8"/>
  <c r="K623" i="8"/>
  <c r="P67" i="11"/>
  <c r="O102" i="12"/>
  <c r="L26" i="12"/>
  <c r="P330" i="14"/>
  <c r="P122" i="11"/>
  <c r="L32" i="11"/>
  <c r="O352" i="11"/>
  <c r="N34" i="11"/>
  <c r="N14" i="11" s="1"/>
  <c r="O459" i="11"/>
  <c r="P24" i="12"/>
  <c r="M14" i="12"/>
  <c r="P14" i="12" s="1"/>
  <c r="P67" i="12"/>
  <c r="M66" i="12"/>
  <c r="O352" i="12"/>
  <c r="L32" i="12"/>
  <c r="O567" i="12"/>
  <c r="L33" i="12"/>
  <c r="O33" i="12" s="1"/>
  <c r="P31" i="11"/>
  <c r="M29" i="11"/>
  <c r="P119" i="11"/>
  <c r="M118" i="11"/>
  <c r="L275" i="11"/>
  <c r="N22" i="12"/>
  <c r="P70" i="12"/>
  <c r="P45" i="11"/>
  <c r="O597" i="12"/>
  <c r="N19" i="13"/>
  <c r="P221" i="13"/>
  <c r="M220" i="13"/>
  <c r="L32" i="13"/>
  <c r="O352" i="13"/>
  <c r="M30" i="11"/>
  <c r="P30" i="11" s="1"/>
  <c r="P31" i="13"/>
  <c r="M29" i="13"/>
  <c r="N26" i="13"/>
  <c r="N16" i="13" s="1"/>
  <c r="M53" i="13"/>
  <c r="L24" i="13"/>
  <c r="P291" i="13"/>
  <c r="O567" i="13"/>
  <c r="L33" i="13"/>
  <c r="O33" i="13" s="1"/>
  <c r="N26" i="14"/>
  <c r="N16" i="14" s="1"/>
  <c r="P102" i="11"/>
  <c r="M22" i="12"/>
  <c r="M331" i="12"/>
  <c r="P337" i="12"/>
  <c r="L70" i="13"/>
  <c r="O102" i="13"/>
  <c r="L26" i="13"/>
  <c r="M102" i="13"/>
  <c r="O141" i="13"/>
  <c r="O330" i="13"/>
  <c r="N34" i="13"/>
  <c r="N14" i="13" s="1"/>
  <c r="O459" i="13"/>
  <c r="P67" i="14"/>
  <c r="K612" i="10"/>
  <c r="K614" i="10"/>
  <c r="K616" i="10"/>
  <c r="O54" i="13"/>
  <c r="L53" i="13"/>
  <c r="O354" i="13"/>
  <c r="L34" i="13"/>
  <c r="M13" i="12"/>
  <c r="P13" i="12" s="1"/>
  <c r="O599" i="12"/>
  <c r="P24" i="13"/>
  <c r="M14" i="13"/>
  <c r="P14" i="13" s="1"/>
  <c r="N22" i="13"/>
  <c r="P57" i="13"/>
  <c r="N55" i="13"/>
  <c r="P55" i="13" s="1"/>
  <c r="O95" i="13"/>
  <c r="P98" i="13"/>
  <c r="M22" i="13"/>
  <c r="N222" i="13"/>
  <c r="P24" i="14"/>
  <c r="M14" i="14"/>
  <c r="P14" i="14" s="1"/>
  <c r="O141" i="12"/>
  <c r="P221" i="12"/>
  <c r="P291" i="12"/>
  <c r="O330" i="12"/>
  <c r="O337" i="12"/>
  <c r="L15" i="13"/>
  <c r="O15" i="13" s="1"/>
  <c r="O19" i="13"/>
  <c r="M30" i="13"/>
  <c r="P30" i="13" s="1"/>
  <c r="P42" i="13"/>
  <c r="O251" i="13"/>
  <c r="P272" i="13"/>
  <c r="O311" i="13"/>
  <c r="O551" i="13"/>
  <c r="O599" i="13"/>
  <c r="N19" i="14"/>
  <c r="L224" i="14"/>
  <c r="L24" i="14"/>
  <c r="N33" i="14"/>
  <c r="N13" i="14" s="1"/>
  <c r="K473" i="14"/>
  <c r="K497" i="14"/>
  <c r="N644" i="14"/>
  <c r="N640" i="14" s="1"/>
  <c r="N638" i="14" s="1"/>
  <c r="N636" i="14" s="1"/>
  <c r="P141" i="16"/>
  <c r="K619" i="13"/>
  <c r="P31" i="14"/>
  <c r="M29" i="14"/>
  <c r="O337" i="14"/>
  <c r="M337" i="14"/>
  <c r="O456" i="14"/>
  <c r="L31" i="14"/>
  <c r="P70" i="15"/>
  <c r="M68" i="15"/>
  <c r="M66" i="15" s="1"/>
  <c r="M22" i="15"/>
  <c r="P224" i="15"/>
  <c r="M222" i="15"/>
  <c r="O553" i="15"/>
  <c r="L32" i="15"/>
  <c r="K369" i="16"/>
  <c r="I367" i="16"/>
  <c r="K367" i="16" s="1"/>
  <c r="L33" i="16"/>
  <c r="O33" i="16" s="1"/>
  <c r="O384" i="16"/>
  <c r="K612" i="12"/>
  <c r="K614" i="12"/>
  <c r="K616" i="12"/>
  <c r="K620" i="12"/>
  <c r="K622" i="12"/>
  <c r="K624" i="12"/>
  <c r="N644" i="12"/>
  <c r="N640" i="12" s="1"/>
  <c r="N638" i="12" s="1"/>
  <c r="N636" i="12" s="1"/>
  <c r="M49" i="13"/>
  <c r="M43" i="13" s="1"/>
  <c r="O61" i="14"/>
  <c r="L26" i="14"/>
  <c r="P272" i="14"/>
  <c r="K328" i="14"/>
  <c r="K481" i="14"/>
  <c r="O568" i="14"/>
  <c r="M49" i="15"/>
  <c r="M43" i="15" s="1"/>
  <c r="O49" i="15"/>
  <c r="L26" i="15"/>
  <c r="L33" i="15"/>
  <c r="O33" i="15" s="1"/>
  <c r="O384" i="15"/>
  <c r="K618" i="13"/>
  <c r="K616" i="13"/>
  <c r="K614" i="13"/>
  <c r="K612" i="13"/>
  <c r="K615" i="13"/>
  <c r="P11" i="14"/>
  <c r="P42" i="14"/>
  <c r="O25" i="15"/>
  <c r="L15" i="15"/>
  <c r="O15" i="15" s="1"/>
  <c r="L19" i="15"/>
  <c r="P67" i="15"/>
  <c r="M55" i="16"/>
  <c r="M22" i="16"/>
  <c r="P57" i="16"/>
  <c r="P291" i="16"/>
  <c r="O555" i="13"/>
  <c r="K613" i="13"/>
  <c r="N644" i="13"/>
  <c r="N640" i="13" s="1"/>
  <c r="N638" i="13" s="1"/>
  <c r="N636" i="13" s="1"/>
  <c r="P221" i="14"/>
  <c r="M220" i="14"/>
  <c r="P294" i="14"/>
  <c r="M22" i="14"/>
  <c r="M292" i="14"/>
  <c r="P292" i="14" s="1"/>
  <c r="K465" i="14"/>
  <c r="O564" i="14"/>
  <c r="P119" i="15"/>
  <c r="N273" i="16"/>
  <c r="P275" i="16"/>
  <c r="P32" i="14"/>
  <c r="N68" i="14"/>
  <c r="P144" i="14"/>
  <c r="N273" i="14"/>
  <c r="N31" i="14"/>
  <c r="N29" i="14" s="1"/>
  <c r="I367" i="14"/>
  <c r="K367" i="14" s="1"/>
  <c r="K619" i="14"/>
  <c r="K617" i="14"/>
  <c r="K615" i="14"/>
  <c r="K613" i="14"/>
  <c r="K611" i="14"/>
  <c r="K93" i="15"/>
  <c r="O119" i="15"/>
  <c r="K215" i="15"/>
  <c r="O25" i="16"/>
  <c r="L15" i="16"/>
  <c r="O15" i="16" s="1"/>
  <c r="M28" i="16"/>
  <c r="P28" i="16" s="1"/>
  <c r="P29" i="16"/>
  <c r="O141" i="16"/>
  <c r="N222" i="16"/>
  <c r="L15" i="14"/>
  <c r="O15" i="14" s="1"/>
  <c r="M142" i="14"/>
  <c r="O318" i="14"/>
  <c r="K616" i="14"/>
  <c r="K632" i="14"/>
  <c r="L640" i="14"/>
  <c r="L24" i="15"/>
  <c r="N68" i="15"/>
  <c r="N66" i="15" s="1"/>
  <c r="L98" i="15"/>
  <c r="O291" i="15"/>
  <c r="P272" i="16"/>
  <c r="O330" i="16"/>
  <c r="M15" i="14"/>
  <c r="P15" i="14" s="1"/>
  <c r="M250" i="14"/>
  <c r="P333" i="14"/>
  <c r="K614" i="14"/>
  <c r="P21" i="15"/>
  <c r="M11" i="15"/>
  <c r="M28" i="15"/>
  <c r="P28" i="15" s="1"/>
  <c r="P45" i="15"/>
  <c r="N140" i="15"/>
  <c r="P140" i="15" s="1"/>
  <c r="O19" i="16"/>
  <c r="N43" i="16"/>
  <c r="N26" i="16"/>
  <c r="N16" i="16" s="1"/>
  <c r="O459" i="16"/>
  <c r="L34" i="16"/>
  <c r="L24" i="18"/>
  <c r="L57" i="18"/>
  <c r="O382" i="18"/>
  <c r="L31" i="18"/>
  <c r="O404" i="18"/>
  <c r="L32" i="18"/>
  <c r="M43" i="14"/>
  <c r="K580" i="14"/>
  <c r="K612" i="14"/>
  <c r="K628" i="14"/>
  <c r="P19" i="15"/>
  <c r="N19" i="15"/>
  <c r="K92" i="15"/>
  <c r="K213" i="15"/>
  <c r="O221" i="15"/>
  <c r="P254" i="15"/>
  <c r="K328" i="15"/>
  <c r="K369" i="15"/>
  <c r="I367" i="15"/>
  <c r="K367" i="15" s="1"/>
  <c r="K372" i="15"/>
  <c r="K618" i="15"/>
  <c r="K616" i="15"/>
  <c r="K614" i="15"/>
  <c r="K612" i="15"/>
  <c r="K619" i="15"/>
  <c r="K617" i="15"/>
  <c r="K615" i="15"/>
  <c r="K613" i="15"/>
  <c r="K611" i="15"/>
  <c r="P33" i="16"/>
  <c r="M13" i="16"/>
  <c r="P13" i="16" s="1"/>
  <c r="O49" i="16"/>
  <c r="M120" i="16"/>
  <c r="K397" i="16"/>
  <c r="N32" i="14"/>
  <c r="N30" i="14" s="1"/>
  <c r="M30" i="15"/>
  <c r="P30" i="15" s="1"/>
  <c r="P32" i="15"/>
  <c r="P95" i="15"/>
  <c r="O119" i="16"/>
  <c r="P144" i="16"/>
  <c r="M142" i="16"/>
  <c r="P224" i="16"/>
  <c r="O258" i="16"/>
  <c r="O330" i="17"/>
  <c r="K621" i="14"/>
  <c r="K623" i="14"/>
  <c r="L23" i="15"/>
  <c r="O102" i="15"/>
  <c r="P144" i="15"/>
  <c r="K216" i="15"/>
  <c r="K368" i="15"/>
  <c r="K435" i="15"/>
  <c r="O437" i="15"/>
  <c r="K573" i="15"/>
  <c r="K580" i="15"/>
  <c r="O582" i="15"/>
  <c r="N644" i="15"/>
  <c r="N640" i="15" s="1"/>
  <c r="N638" i="15" s="1"/>
  <c r="N636" i="15" s="1"/>
  <c r="N34" i="16"/>
  <c r="N14" i="16" s="1"/>
  <c r="L70" i="16"/>
  <c r="L23" i="16"/>
  <c r="K219" i="16"/>
  <c r="O318" i="16"/>
  <c r="K533" i="16"/>
  <c r="N43" i="17"/>
  <c r="N41" i="17" s="1"/>
  <c r="N22" i="17"/>
  <c r="P98" i="15"/>
  <c r="P142" i="15"/>
  <c r="K200" i="15"/>
  <c r="M250" i="15"/>
  <c r="K398" i="15"/>
  <c r="N32" i="15"/>
  <c r="N30" i="15" s="1"/>
  <c r="O537" i="15"/>
  <c r="K628" i="15"/>
  <c r="K631" i="15"/>
  <c r="K634" i="15"/>
  <c r="L31" i="16"/>
  <c r="L11" i="16" s="1"/>
  <c r="M49" i="16"/>
  <c r="L26" i="16"/>
  <c r="N31" i="16"/>
  <c r="N29" i="16" s="1"/>
  <c r="P29" i="17"/>
  <c r="M28" i="17"/>
  <c r="P28" i="17" s="1"/>
  <c r="P98" i="18"/>
  <c r="M96" i="18"/>
  <c r="P96" i="18" s="1"/>
  <c r="P141" i="18"/>
  <c r="M140" i="18"/>
  <c r="K185" i="18"/>
  <c r="K424" i="18"/>
  <c r="O583" i="17"/>
  <c r="L33" i="17"/>
  <c r="O33" i="17" s="1"/>
  <c r="K370" i="15"/>
  <c r="O439" i="15"/>
  <c r="O584" i="15"/>
  <c r="N19" i="16"/>
  <c r="N22" i="16"/>
  <c r="K189" i="16"/>
  <c r="P333" i="16"/>
  <c r="N32" i="16"/>
  <c r="N30" i="16" s="1"/>
  <c r="K84" i="17"/>
  <c r="O352" i="17"/>
  <c r="L32" i="17"/>
  <c r="O459" i="17"/>
  <c r="K621" i="15"/>
  <c r="K623" i="15"/>
  <c r="K625" i="15"/>
  <c r="K593" i="16"/>
  <c r="L640" i="16"/>
  <c r="K88" i="17"/>
  <c r="P224" i="17"/>
  <c r="P330" i="17"/>
  <c r="P32" i="18"/>
  <c r="M30" i="18"/>
  <c r="P30" i="18" s="1"/>
  <c r="K591" i="16"/>
  <c r="K64" i="17"/>
  <c r="L122" i="17"/>
  <c r="O141" i="17"/>
  <c r="K418" i="17"/>
  <c r="K430" i="17"/>
  <c r="N32" i="17"/>
  <c r="N30" i="17" s="1"/>
  <c r="O566" i="17"/>
  <c r="O19" i="18"/>
  <c r="P24" i="18"/>
  <c r="M14" i="18"/>
  <c r="P14" i="18" s="1"/>
  <c r="M53" i="18"/>
  <c r="O119" i="18"/>
  <c r="O148" i="18"/>
  <c r="L24" i="19"/>
  <c r="L45" i="19"/>
  <c r="O21" i="17"/>
  <c r="L19" i="17"/>
  <c r="O42" i="17"/>
  <c r="N26" i="17"/>
  <c r="N16" i="17" s="1"/>
  <c r="O337" i="17"/>
  <c r="M337" i="17"/>
  <c r="P19" i="18"/>
  <c r="P42" i="18"/>
  <c r="P119" i="18"/>
  <c r="P221" i="18"/>
  <c r="M220" i="18"/>
  <c r="K620" i="15"/>
  <c r="K622" i="15"/>
  <c r="K624" i="15"/>
  <c r="K597" i="16"/>
  <c r="K625" i="16"/>
  <c r="P21" i="17"/>
  <c r="M11" i="17"/>
  <c r="M19" i="17"/>
  <c r="P45" i="17"/>
  <c r="L23" i="17"/>
  <c r="L57" i="17"/>
  <c r="O382" i="17"/>
  <c r="L31" i="17"/>
  <c r="L11" i="17" s="1"/>
  <c r="N33" i="17"/>
  <c r="N13" i="17" s="1"/>
  <c r="K634" i="17"/>
  <c r="L23" i="18"/>
  <c r="O141" i="18"/>
  <c r="O459" i="18"/>
  <c r="L640" i="18"/>
  <c r="O665" i="18"/>
  <c r="M13" i="17"/>
  <c r="P13" i="17" s="1"/>
  <c r="K185" i="17"/>
  <c r="P333" i="17"/>
  <c r="O380" i="17"/>
  <c r="K426" i="17"/>
  <c r="O455" i="17"/>
  <c r="O599" i="17"/>
  <c r="P11" i="18"/>
  <c r="N19" i="18"/>
  <c r="O25" i="18"/>
  <c r="L15" i="18"/>
  <c r="O15" i="18" s="1"/>
  <c r="L26" i="18"/>
  <c r="O61" i="18"/>
  <c r="K83" i="18"/>
  <c r="P144" i="18"/>
  <c r="O354" i="18"/>
  <c r="L34" i="18"/>
  <c r="K420" i="18"/>
  <c r="K432" i="18"/>
  <c r="O455" i="18"/>
  <c r="O49" i="19"/>
  <c r="L26" i="19"/>
  <c r="K375" i="19"/>
  <c r="P25" i="18"/>
  <c r="M15" i="18"/>
  <c r="P15" i="18" s="1"/>
  <c r="O54" i="18"/>
  <c r="K625" i="18"/>
  <c r="K623" i="18"/>
  <c r="K621" i="18"/>
  <c r="K626" i="18"/>
  <c r="K624" i="18"/>
  <c r="K622" i="18"/>
  <c r="K620" i="18"/>
  <c r="P144" i="19"/>
  <c r="M22" i="19"/>
  <c r="M142" i="19"/>
  <c r="P142" i="19" s="1"/>
  <c r="P333" i="19"/>
  <c r="L31" i="19"/>
  <c r="O351" i="19"/>
  <c r="K621" i="16"/>
  <c r="K623" i="16"/>
  <c r="M142" i="17"/>
  <c r="N331" i="17"/>
  <c r="N329" i="17" s="1"/>
  <c r="P31" i="18"/>
  <c r="M29" i="18"/>
  <c r="P57" i="18"/>
  <c r="M22" i="18"/>
  <c r="O95" i="18"/>
  <c r="N142" i="18"/>
  <c r="P142" i="18" s="1"/>
  <c r="P333" i="18"/>
  <c r="K416" i="18"/>
  <c r="K428" i="18"/>
  <c r="M9" i="19"/>
  <c r="M120" i="17"/>
  <c r="N142" i="17"/>
  <c r="K420" i="17"/>
  <c r="K432" i="17"/>
  <c r="K618" i="17"/>
  <c r="K616" i="17"/>
  <c r="K614" i="17"/>
  <c r="K612" i="17"/>
  <c r="K615" i="17"/>
  <c r="N644" i="17"/>
  <c r="N640" i="17" s="1"/>
  <c r="N638" i="17" s="1"/>
  <c r="N636" i="17" s="1"/>
  <c r="N22" i="18"/>
  <c r="N55" i="18"/>
  <c r="N53" i="18" s="1"/>
  <c r="K200" i="18"/>
  <c r="L33" i="18"/>
  <c r="O33" i="18" s="1"/>
  <c r="O384" i="18"/>
  <c r="K426" i="18"/>
  <c r="N22" i="19"/>
  <c r="N222" i="19"/>
  <c r="N220" i="19" s="1"/>
  <c r="O537" i="18"/>
  <c r="K631" i="18"/>
  <c r="O347" i="19"/>
  <c r="K396" i="19"/>
  <c r="O406" i="19"/>
  <c r="N34" i="19"/>
  <c r="N14" i="19" s="1"/>
  <c r="P224" i="20"/>
  <c r="M222" i="20"/>
  <c r="P45" i="19"/>
  <c r="M43" i="19"/>
  <c r="O228" i="19"/>
  <c r="O298" i="19"/>
  <c r="K620" i="17"/>
  <c r="K622" i="17"/>
  <c r="K624" i="17"/>
  <c r="O535" i="18"/>
  <c r="O21" i="19"/>
  <c r="L19" i="19"/>
  <c r="P23" i="19"/>
  <c r="M13" i="19"/>
  <c r="P13" i="19" s="1"/>
  <c r="O141" i="19"/>
  <c r="N26" i="19"/>
  <c r="N16" i="19" s="1"/>
  <c r="P291" i="19"/>
  <c r="O330" i="19"/>
  <c r="O337" i="19"/>
  <c r="M337" i="19"/>
  <c r="M331" i="19" s="1"/>
  <c r="O437" i="19"/>
  <c r="L32" i="19"/>
  <c r="O584" i="18"/>
  <c r="P29" i="19"/>
  <c r="M28" i="19"/>
  <c r="P28" i="19" s="1"/>
  <c r="P221" i="19"/>
  <c r="M220" i="19"/>
  <c r="P224" i="19"/>
  <c r="K341" i="19"/>
  <c r="O353" i="19"/>
  <c r="L33" i="19"/>
  <c r="O33" i="19" s="1"/>
  <c r="I367" i="19"/>
  <c r="K367" i="19" s="1"/>
  <c r="K377" i="19"/>
  <c r="K612" i="18"/>
  <c r="K614" i="18"/>
  <c r="K616" i="18"/>
  <c r="K618" i="18"/>
  <c r="P19" i="20"/>
  <c r="P23" i="20"/>
  <c r="M13" i="20"/>
  <c r="P13" i="20" s="1"/>
  <c r="P25" i="20"/>
  <c r="M15" i="20"/>
  <c r="O567" i="20"/>
  <c r="L33" i="20"/>
  <c r="O33" i="20" s="1"/>
  <c r="O584" i="20"/>
  <c r="L34" i="20"/>
  <c r="K626" i="20"/>
  <c r="K624" i="20"/>
  <c r="K622" i="20"/>
  <c r="K620" i="20"/>
  <c r="K621" i="20"/>
  <c r="K623" i="20"/>
  <c r="K625" i="20"/>
  <c r="M55" i="19"/>
  <c r="O383" i="19"/>
  <c r="M28" i="20"/>
  <c r="P28" i="20" s="1"/>
  <c r="N22" i="20"/>
  <c r="P251" i="20"/>
  <c r="M250" i="20"/>
  <c r="N32" i="20"/>
  <c r="K381" i="19"/>
  <c r="K398" i="19"/>
  <c r="K533" i="19"/>
  <c r="K625" i="19"/>
  <c r="K623" i="19"/>
  <c r="K621" i="19"/>
  <c r="K626" i="19"/>
  <c r="K624" i="19"/>
  <c r="K622" i="19"/>
  <c r="K620" i="19"/>
  <c r="K630" i="19"/>
  <c r="L640" i="19"/>
  <c r="O665" i="19"/>
  <c r="L24" i="20"/>
  <c r="L23" i="20"/>
  <c r="L57" i="20"/>
  <c r="L254" i="20"/>
  <c r="K611" i="18"/>
  <c r="K613" i="18"/>
  <c r="K615" i="18"/>
  <c r="K617" i="18"/>
  <c r="K380" i="19"/>
  <c r="K573" i="19"/>
  <c r="O221" i="20"/>
  <c r="M22" i="20"/>
  <c r="P54" i="20"/>
  <c r="O67" i="20"/>
  <c r="P95" i="20"/>
  <c r="M9" i="21"/>
  <c r="P15" i="21"/>
  <c r="O61" i="21"/>
  <c r="K612" i="19"/>
  <c r="K614" i="19"/>
  <c r="K616" i="19"/>
  <c r="K618" i="19"/>
  <c r="M14" i="20"/>
  <c r="P14" i="20" s="1"/>
  <c r="L26" i="20"/>
  <c r="O291" i="21"/>
  <c r="O384" i="21"/>
  <c r="L33" i="21"/>
  <c r="O33" i="21" s="1"/>
  <c r="P254" i="20"/>
  <c r="M273" i="20"/>
  <c r="K340" i="20"/>
  <c r="O352" i="20"/>
  <c r="K464" i="20"/>
  <c r="K482" i="20"/>
  <c r="P19" i="21"/>
  <c r="O221" i="21"/>
  <c r="M331" i="20"/>
  <c r="P337" i="20"/>
  <c r="O404" i="20"/>
  <c r="K564" i="20"/>
  <c r="L70" i="21"/>
  <c r="L23" i="21"/>
  <c r="K611" i="19"/>
  <c r="K613" i="19"/>
  <c r="K615" i="19"/>
  <c r="K617" i="19"/>
  <c r="O272" i="20"/>
  <c r="K350" i="20"/>
  <c r="K474" i="20"/>
  <c r="K498" i="20"/>
  <c r="L31" i="21"/>
  <c r="M49" i="21"/>
  <c r="M43" i="21" s="1"/>
  <c r="L26" i="21"/>
  <c r="K158" i="21"/>
  <c r="P254" i="21"/>
  <c r="K435" i="21"/>
  <c r="O437" i="21"/>
  <c r="K533" i="21"/>
  <c r="O535" i="21"/>
  <c r="K573" i="21"/>
  <c r="K580" i="21"/>
  <c r="O582" i="21"/>
  <c r="K628" i="21"/>
  <c r="K631" i="21"/>
  <c r="K634" i="21"/>
  <c r="O228" i="21"/>
  <c r="P251" i="21"/>
  <c r="O298" i="21"/>
  <c r="K663" i="20"/>
  <c r="O671" i="20"/>
  <c r="L640" i="20"/>
  <c r="P45" i="21"/>
  <c r="N22" i="21"/>
  <c r="K92" i="21"/>
  <c r="N96" i="21"/>
  <c r="O102" i="21"/>
  <c r="K186" i="21"/>
  <c r="K216" i="21"/>
  <c r="K285" i="21"/>
  <c r="O383" i="21"/>
  <c r="L32" i="21"/>
  <c r="K612" i="21"/>
  <c r="K614" i="21"/>
  <c r="K616" i="21"/>
  <c r="K618" i="21"/>
  <c r="K620" i="21"/>
  <c r="K622" i="21"/>
  <c r="K624" i="21"/>
  <c r="K626" i="21"/>
  <c r="K611" i="21"/>
  <c r="K613" i="21"/>
  <c r="K615" i="21"/>
  <c r="K617" i="21"/>
  <c r="K621" i="21"/>
  <c r="K623" i="21"/>
  <c r="K466" i="1" l="1"/>
  <c r="L29" i="5"/>
  <c r="N28" i="18"/>
  <c r="K343" i="1"/>
  <c r="K613" i="1"/>
  <c r="K482" i="1"/>
  <c r="O314" i="10"/>
  <c r="O314" i="11"/>
  <c r="L222" i="9"/>
  <c r="L14" i="12"/>
  <c r="O14" i="12" s="1"/>
  <c r="L55" i="9"/>
  <c r="L53" i="9" s="1"/>
  <c r="O53" i="9" s="1"/>
  <c r="K65" i="1"/>
  <c r="L68" i="15"/>
  <c r="L331" i="16"/>
  <c r="O331" i="16" s="1"/>
  <c r="M118" i="12"/>
  <c r="P118" i="12" s="1"/>
  <c r="O294" i="9"/>
  <c r="L222" i="19"/>
  <c r="J651" i="1"/>
  <c r="K651" i="1" s="1"/>
  <c r="O314" i="12"/>
  <c r="L43" i="6"/>
  <c r="L41" i="6" s="1"/>
  <c r="L55" i="14"/>
  <c r="L53" i="14" s="1"/>
  <c r="O53" i="14" s="1"/>
  <c r="M290" i="19"/>
  <c r="P290" i="19" s="1"/>
  <c r="L120" i="10"/>
  <c r="O120" i="10" s="1"/>
  <c r="N220" i="18"/>
  <c r="P220" i="18" s="1"/>
  <c r="K617" i="1"/>
  <c r="L68" i="2"/>
  <c r="L66" i="2" s="1"/>
  <c r="O66" i="2" s="1"/>
  <c r="O122" i="21"/>
  <c r="O275" i="2"/>
  <c r="P252" i="17"/>
  <c r="N20" i="3"/>
  <c r="N18" i="3" s="1"/>
  <c r="O224" i="6"/>
  <c r="K289" i="1"/>
  <c r="O70" i="3"/>
  <c r="O224" i="16"/>
  <c r="O222" i="17"/>
  <c r="O275" i="9"/>
  <c r="N20" i="7"/>
  <c r="N18" i="7" s="1"/>
  <c r="O98" i="7"/>
  <c r="L312" i="21"/>
  <c r="O312" i="21" s="1"/>
  <c r="K635" i="1"/>
  <c r="L55" i="12"/>
  <c r="L53" i="12" s="1"/>
  <c r="O53" i="12" s="1"/>
  <c r="M310" i="8"/>
  <c r="P310" i="8" s="1"/>
  <c r="O144" i="15"/>
  <c r="O314" i="9"/>
  <c r="O98" i="21"/>
  <c r="K497" i="1"/>
  <c r="K424" i="1"/>
  <c r="M118" i="6"/>
  <c r="P118" i="6" s="1"/>
  <c r="K85" i="1"/>
  <c r="O584" i="1"/>
  <c r="O314" i="4"/>
  <c r="O34" i="20"/>
  <c r="O333" i="7"/>
  <c r="O275" i="6"/>
  <c r="M290" i="8"/>
  <c r="P290" i="8" s="1"/>
  <c r="K498" i="1"/>
  <c r="L14" i="21"/>
  <c r="O14" i="21" s="1"/>
  <c r="N29" i="19"/>
  <c r="N28" i="19" s="1"/>
  <c r="L292" i="4"/>
  <c r="O292" i="4" s="1"/>
  <c r="K285" i="1"/>
  <c r="K618" i="1"/>
  <c r="L68" i="17"/>
  <c r="O68" i="17" s="1"/>
  <c r="O45" i="21"/>
  <c r="N29" i="20"/>
  <c r="P43" i="14"/>
  <c r="K564" i="1"/>
  <c r="P142" i="7"/>
  <c r="O275" i="4"/>
  <c r="K80" i="1"/>
  <c r="O533" i="1"/>
  <c r="K401" i="1"/>
  <c r="K229" i="1"/>
  <c r="L312" i="3"/>
  <c r="O312" i="3" s="1"/>
  <c r="O294" i="20"/>
  <c r="L43" i="20"/>
  <c r="L41" i="20" s="1"/>
  <c r="N53" i="15"/>
  <c r="P53" i="15" s="1"/>
  <c r="L292" i="11"/>
  <c r="O292" i="11" s="1"/>
  <c r="L252" i="21"/>
  <c r="M250" i="10"/>
  <c r="P250" i="10" s="1"/>
  <c r="O401" i="1"/>
  <c r="L331" i="11"/>
  <c r="L329" i="11" s="1"/>
  <c r="O329" i="11" s="1"/>
  <c r="K204" i="1"/>
  <c r="K216" i="1"/>
  <c r="O640" i="10"/>
  <c r="N11" i="7"/>
  <c r="N9" i="7" s="1"/>
  <c r="M310" i="17"/>
  <c r="P310" i="17" s="1"/>
  <c r="O555" i="1"/>
  <c r="L292" i="17"/>
  <c r="L290" i="17" s="1"/>
  <c r="O290" i="17" s="1"/>
  <c r="P66" i="5"/>
  <c r="K629" i="1"/>
  <c r="K533" i="1"/>
  <c r="P43" i="20"/>
  <c r="L273" i="18"/>
  <c r="L271" i="18" s="1"/>
  <c r="O271" i="18" s="1"/>
  <c r="L222" i="13"/>
  <c r="L220" i="13" s="1"/>
  <c r="O34" i="2"/>
  <c r="O252" i="5"/>
  <c r="J671" i="1"/>
  <c r="K671" i="1" s="1"/>
  <c r="L252" i="19"/>
  <c r="O252" i="19" s="1"/>
  <c r="P68" i="17"/>
  <c r="L120" i="6"/>
  <c r="O120" i="6" s="1"/>
  <c r="O564" i="1"/>
  <c r="O254" i="5"/>
  <c r="P26" i="20"/>
  <c r="K481" i="1"/>
  <c r="K189" i="1"/>
  <c r="K304" i="1"/>
  <c r="L273" i="20"/>
  <c r="L271" i="20" s="1"/>
  <c r="O271" i="20" s="1"/>
  <c r="O122" i="19"/>
  <c r="L331" i="15"/>
  <c r="L329" i="15" s="1"/>
  <c r="O329" i="15" s="1"/>
  <c r="K132" i="1"/>
  <c r="P68" i="20"/>
  <c r="M118" i="13"/>
  <c r="P118" i="13" s="1"/>
  <c r="O665" i="1"/>
  <c r="P333" i="1"/>
  <c r="N12" i="8"/>
  <c r="N10" i="8" s="1"/>
  <c r="L312" i="7"/>
  <c r="O312" i="7" s="1"/>
  <c r="O254" i="17"/>
  <c r="O120" i="9"/>
  <c r="L222" i="4"/>
  <c r="L220" i="4" s="1"/>
  <c r="O220" i="4" s="1"/>
  <c r="P331" i="16"/>
  <c r="L14" i="2"/>
  <c r="K551" i="1"/>
  <c r="K350" i="1"/>
  <c r="O34" i="17"/>
  <c r="N29" i="3"/>
  <c r="N28" i="3" s="1"/>
  <c r="L273" i="13"/>
  <c r="O273" i="13" s="1"/>
  <c r="L252" i="15"/>
  <c r="O252" i="15" s="1"/>
  <c r="O275" i="14"/>
  <c r="L120" i="18"/>
  <c r="O120" i="18" s="1"/>
  <c r="P102" i="17"/>
  <c r="K547" i="1"/>
  <c r="K86" i="1"/>
  <c r="O142" i="12"/>
  <c r="O347" i="1"/>
  <c r="P252" i="20"/>
  <c r="P250" i="20"/>
  <c r="O122" i="14"/>
  <c r="L331" i="5"/>
  <c r="L329" i="5" s="1"/>
  <c r="O329" i="5" s="1"/>
  <c r="O34" i="4"/>
  <c r="K421" i="1"/>
  <c r="O551" i="1"/>
  <c r="N118" i="11"/>
  <c r="N118" i="1" s="1"/>
  <c r="P252" i="5"/>
  <c r="P144" i="1"/>
  <c r="O45" i="16"/>
  <c r="P142" i="20"/>
  <c r="L292" i="21"/>
  <c r="O292" i="21" s="1"/>
  <c r="N271" i="11"/>
  <c r="P271" i="11" s="1"/>
  <c r="K201" i="1"/>
  <c r="K597" i="1"/>
  <c r="O597" i="1"/>
  <c r="O275" i="17"/>
  <c r="L252" i="16"/>
  <c r="O252" i="16" s="1"/>
  <c r="O43" i="16"/>
  <c r="L43" i="17"/>
  <c r="O43" i="17" s="1"/>
  <c r="O254" i="8"/>
  <c r="N250" i="5"/>
  <c r="O250" i="5" s="1"/>
  <c r="P140" i="20"/>
  <c r="P118" i="4"/>
  <c r="K649" i="1"/>
  <c r="K398" i="1"/>
  <c r="K215" i="1"/>
  <c r="L68" i="8"/>
  <c r="O68" i="8" s="1"/>
  <c r="L142" i="17"/>
  <c r="L140" i="17" s="1"/>
  <c r="K173" i="1"/>
  <c r="P252" i="2"/>
  <c r="O275" i="19"/>
  <c r="P222" i="9"/>
  <c r="P273" i="2"/>
  <c r="K83" i="1"/>
  <c r="O222" i="9"/>
  <c r="N140" i="8"/>
  <c r="P140" i="8" s="1"/>
  <c r="K368" i="1"/>
  <c r="O537" i="1"/>
  <c r="P43" i="6"/>
  <c r="O45" i="14"/>
  <c r="O661" i="1"/>
  <c r="K149" i="1"/>
  <c r="K430" i="1"/>
  <c r="K345" i="1"/>
  <c r="K200" i="1"/>
  <c r="O98" i="13"/>
  <c r="N28" i="7"/>
  <c r="O45" i="4"/>
  <c r="O55" i="10"/>
  <c r="M290" i="16"/>
  <c r="P290" i="16" s="1"/>
  <c r="O222" i="6"/>
  <c r="K648" i="1"/>
  <c r="M310" i="10"/>
  <c r="P310" i="10" s="1"/>
  <c r="L252" i="7"/>
  <c r="O252" i="7" s="1"/>
  <c r="M310" i="5"/>
  <c r="P310" i="5" s="1"/>
  <c r="L120" i="16"/>
  <c r="L43" i="8"/>
  <c r="L41" i="8" s="1"/>
  <c r="O41" i="8" s="1"/>
  <c r="P140" i="6"/>
  <c r="O333" i="9"/>
  <c r="P250" i="8"/>
  <c r="P68" i="8"/>
  <c r="L252" i="13"/>
  <c r="O252" i="13" s="1"/>
  <c r="O349" i="1"/>
  <c r="P96" i="4"/>
  <c r="K112" i="1"/>
  <c r="P252" i="8"/>
  <c r="O406" i="1"/>
  <c r="K450" i="1"/>
  <c r="P331" i="6"/>
  <c r="L142" i="4"/>
  <c r="O142" i="4" s="1"/>
  <c r="P273" i="17"/>
  <c r="O96" i="13"/>
  <c r="O70" i="12"/>
  <c r="O102" i="1"/>
  <c r="M290" i="13"/>
  <c r="P290" i="13" s="1"/>
  <c r="K186" i="1"/>
  <c r="O45" i="18"/>
  <c r="O70" i="11"/>
  <c r="K176" i="1"/>
  <c r="L68" i="18"/>
  <c r="O68" i="18" s="1"/>
  <c r="L638" i="11"/>
  <c r="O638" i="11" s="1"/>
  <c r="P329" i="13"/>
  <c r="O49" i="1"/>
  <c r="K464" i="1"/>
  <c r="O337" i="1"/>
  <c r="M94" i="8"/>
  <c r="P94" i="8" s="1"/>
  <c r="K108" i="1"/>
  <c r="O385" i="1"/>
  <c r="O273" i="3"/>
  <c r="P41" i="11"/>
  <c r="O142" i="20"/>
  <c r="L140" i="20"/>
  <c r="O140" i="20" s="1"/>
  <c r="M26" i="9"/>
  <c r="M20" i="9" s="1"/>
  <c r="O140" i="3"/>
  <c r="L55" i="16"/>
  <c r="L53" i="16" s="1"/>
  <c r="O45" i="12"/>
  <c r="M250" i="9"/>
  <c r="P250" i="9" s="1"/>
  <c r="O122" i="9"/>
  <c r="N53" i="6"/>
  <c r="P53" i="6" s="1"/>
  <c r="N53" i="11"/>
  <c r="P53" i="11" s="1"/>
  <c r="O312" i="5"/>
  <c r="K138" i="1"/>
  <c r="O275" i="3"/>
  <c r="O74" i="1"/>
  <c r="L43" i="2"/>
  <c r="O43" i="2" s="1"/>
  <c r="O144" i="3"/>
  <c r="O144" i="20"/>
  <c r="L96" i="17"/>
  <c r="L94" i="17" s="1"/>
  <c r="O94" i="17" s="1"/>
  <c r="P142" i="3"/>
  <c r="P22" i="2"/>
  <c r="O273" i="2"/>
  <c r="K431" i="1"/>
  <c r="K650" i="1"/>
  <c r="K589" i="1"/>
  <c r="O383" i="1"/>
  <c r="O553" i="1"/>
  <c r="K428" i="1"/>
  <c r="O535" i="1"/>
  <c r="L222" i="11"/>
  <c r="O222" i="11" s="1"/>
  <c r="P140" i="3"/>
  <c r="K417" i="1"/>
  <c r="P312" i="18"/>
  <c r="P220" i="12"/>
  <c r="P53" i="7"/>
  <c r="K370" i="1"/>
  <c r="P273" i="3"/>
  <c r="O580" i="1"/>
  <c r="O331" i="13"/>
  <c r="L43" i="9"/>
  <c r="L41" i="9" s="1"/>
  <c r="O41" i="9" s="1"/>
  <c r="O98" i="12"/>
  <c r="L292" i="14"/>
  <c r="O292" i="14" s="1"/>
  <c r="P43" i="10"/>
  <c r="P273" i="6"/>
  <c r="P271" i="6"/>
  <c r="L142" i="7"/>
  <c r="O142" i="7" s="1"/>
  <c r="L96" i="3"/>
  <c r="O96" i="3" s="1"/>
  <c r="P224" i="1"/>
  <c r="O34" i="8"/>
  <c r="N310" i="2"/>
  <c r="P310" i="2" s="1"/>
  <c r="O57" i="15"/>
  <c r="M66" i="16"/>
  <c r="P66" i="16" s="1"/>
  <c r="P252" i="14"/>
  <c r="K249" i="1"/>
  <c r="K270" i="1"/>
  <c r="O651" i="1"/>
  <c r="O273" i="10"/>
  <c r="O57" i="10"/>
  <c r="K418" i="1"/>
  <c r="O404" i="1"/>
  <c r="L55" i="19"/>
  <c r="L96" i="10"/>
  <c r="L94" i="10" s="1"/>
  <c r="O94" i="10" s="1"/>
  <c r="L331" i="4"/>
  <c r="O331" i="4" s="1"/>
  <c r="K593" i="1"/>
  <c r="K419" i="1"/>
  <c r="K455" i="1"/>
  <c r="K381" i="1"/>
  <c r="P98" i="1"/>
  <c r="P294" i="1"/>
  <c r="O224" i="17"/>
  <c r="M329" i="16"/>
  <c r="P329" i="16" s="1"/>
  <c r="O57" i="13"/>
  <c r="L55" i="7"/>
  <c r="O55" i="7" s="1"/>
  <c r="L222" i="12"/>
  <c r="O222" i="12" s="1"/>
  <c r="K158" i="1"/>
  <c r="P55" i="2"/>
  <c r="O142" i="19"/>
  <c r="K199" i="1"/>
  <c r="L41" i="7"/>
  <c r="O41" i="7" s="1"/>
  <c r="O43" i="7"/>
  <c r="O437" i="1"/>
  <c r="P222" i="20"/>
  <c r="O30" i="14"/>
  <c r="O98" i="14"/>
  <c r="K117" i="1"/>
  <c r="L222" i="7"/>
  <c r="O222" i="7" s="1"/>
  <c r="O24" i="2"/>
  <c r="O638" i="21"/>
  <c r="L312" i="6"/>
  <c r="L310" i="6" s="1"/>
  <c r="O310" i="6" s="1"/>
  <c r="N43" i="1"/>
  <c r="N41" i="1" s="1"/>
  <c r="K580" i="1"/>
  <c r="L252" i="3"/>
  <c r="L250" i="3" s="1"/>
  <c r="O250" i="3" s="1"/>
  <c r="O333" i="12"/>
  <c r="K615" i="1"/>
  <c r="N29" i="21"/>
  <c r="N28" i="21" s="1"/>
  <c r="L638" i="13"/>
  <c r="L636" i="13" s="1"/>
  <c r="O636" i="13" s="1"/>
  <c r="L43" i="11"/>
  <c r="O43" i="11" s="1"/>
  <c r="P70" i="1"/>
  <c r="O333" i="21"/>
  <c r="O55" i="15"/>
  <c r="L292" i="12"/>
  <c r="O292" i="12" s="1"/>
  <c r="O144" i="12"/>
  <c r="O68" i="4"/>
  <c r="K451" i="1"/>
  <c r="K82" i="1"/>
  <c r="O45" i="7"/>
  <c r="L120" i="13"/>
  <c r="O120" i="13" s="1"/>
  <c r="L142" i="9"/>
  <c r="O142" i="9" s="1"/>
  <c r="O671" i="1"/>
  <c r="P250" i="6"/>
  <c r="L142" i="5"/>
  <c r="L140" i="5" s="1"/>
  <c r="O140" i="5" s="1"/>
  <c r="O144" i="19"/>
  <c r="O333" i="17"/>
  <c r="N28" i="11"/>
  <c r="L273" i="12"/>
  <c r="K473" i="1"/>
  <c r="K560" i="1"/>
  <c r="L292" i="19"/>
  <c r="O292" i="19" s="1"/>
  <c r="L312" i="18"/>
  <c r="O312" i="18" s="1"/>
  <c r="O275" i="16"/>
  <c r="P252" i="21"/>
  <c r="M118" i="19"/>
  <c r="P118" i="19" s="1"/>
  <c r="P292" i="21"/>
  <c r="L220" i="9"/>
  <c r="O220" i="9" s="1"/>
  <c r="N12" i="7"/>
  <c r="N10" i="7" s="1"/>
  <c r="O34" i="6"/>
  <c r="P53" i="3"/>
  <c r="O122" i="2"/>
  <c r="K423" i="1"/>
  <c r="N28" i="8"/>
  <c r="K396" i="1"/>
  <c r="O648" i="1"/>
  <c r="M310" i="3"/>
  <c r="O329" i="20"/>
  <c r="L252" i="6"/>
  <c r="O252" i="6" s="1"/>
  <c r="M66" i="7"/>
  <c r="P66" i="7" s="1"/>
  <c r="O333" i="13"/>
  <c r="M290" i="5"/>
  <c r="P290" i="5" s="1"/>
  <c r="O222" i="16"/>
  <c r="N66" i="12"/>
  <c r="P66" i="12" s="1"/>
  <c r="O30" i="5"/>
  <c r="K377" i="1"/>
  <c r="N28" i="13"/>
  <c r="P329" i="9"/>
  <c r="M118" i="14"/>
  <c r="P118" i="14" s="1"/>
  <c r="K64" i="1"/>
  <c r="P142" i="5"/>
  <c r="K324" i="1"/>
  <c r="K595" i="1"/>
  <c r="L142" i="10"/>
  <c r="O142" i="10" s="1"/>
  <c r="P292" i="7"/>
  <c r="K474" i="1"/>
  <c r="L222" i="20"/>
  <c r="O222" i="20" s="1"/>
  <c r="O34" i="18"/>
  <c r="N11" i="18"/>
  <c r="N9" i="18" s="1"/>
  <c r="L312" i="15"/>
  <c r="L310" i="15" s="1"/>
  <c r="O310" i="15" s="1"/>
  <c r="P331" i="13"/>
  <c r="L43" i="3"/>
  <c r="O43" i="3" s="1"/>
  <c r="O224" i="8"/>
  <c r="K375" i="1"/>
  <c r="M220" i="3"/>
  <c r="P220" i="3" s="1"/>
  <c r="L222" i="2"/>
  <c r="O222" i="2" s="1"/>
  <c r="N290" i="6"/>
  <c r="P290" i="6" s="1"/>
  <c r="K631" i="1"/>
  <c r="P142" i="4"/>
  <c r="K309" i="1"/>
  <c r="K235" i="1"/>
  <c r="P122" i="1"/>
  <c r="K614" i="1"/>
  <c r="N271" i="4"/>
  <c r="O271" i="4" s="1"/>
  <c r="K632" i="1"/>
  <c r="K349" i="1"/>
  <c r="N644" i="1"/>
  <c r="N640" i="1" s="1"/>
  <c r="N638" i="1" s="1"/>
  <c r="N636" i="1" s="1"/>
  <c r="P292" i="17"/>
  <c r="N34" i="1"/>
  <c r="N14" i="1" s="1"/>
  <c r="K402" i="1"/>
  <c r="K376" i="1"/>
  <c r="L222" i="18"/>
  <c r="K432" i="1"/>
  <c r="O254" i="18"/>
  <c r="O120" i="8"/>
  <c r="O144" i="14"/>
  <c r="L273" i="15"/>
  <c r="L271" i="15" s="1"/>
  <c r="O271" i="15" s="1"/>
  <c r="K426" i="1"/>
  <c r="O43" i="21"/>
  <c r="P55" i="20"/>
  <c r="P250" i="17"/>
  <c r="L252" i="14"/>
  <c r="O252" i="14" s="1"/>
  <c r="N29" i="12"/>
  <c r="N28" i="12" s="1"/>
  <c r="K267" i="1"/>
  <c r="K87" i="1"/>
  <c r="O142" i="2"/>
  <c r="K616" i="1"/>
  <c r="L331" i="10"/>
  <c r="L329" i="10" s="1"/>
  <c r="O329" i="10" s="1"/>
  <c r="K612" i="1"/>
  <c r="N55" i="1"/>
  <c r="N53" i="1" s="1"/>
  <c r="P222" i="14"/>
  <c r="K628" i="1"/>
  <c r="P43" i="17"/>
  <c r="P140" i="10"/>
  <c r="O568" i="1"/>
  <c r="O16" i="4"/>
  <c r="K264" i="1"/>
  <c r="N11" i="8"/>
  <c r="N9" i="8" s="1"/>
  <c r="P142" i="10"/>
  <c r="P43" i="9"/>
  <c r="O26" i="4"/>
  <c r="O601" i="1"/>
  <c r="L331" i="3"/>
  <c r="O331" i="3" s="1"/>
  <c r="N11" i="2"/>
  <c r="N9" i="2" s="1"/>
  <c r="P252" i="15"/>
  <c r="P222" i="12"/>
  <c r="P43" i="11"/>
  <c r="L142" i="11"/>
  <c r="L140" i="11" s="1"/>
  <c r="O140" i="11" s="1"/>
  <c r="K265" i="1"/>
  <c r="O352" i="1"/>
  <c r="M41" i="7"/>
  <c r="P41" i="7" s="1"/>
  <c r="P140" i="5"/>
  <c r="O275" i="10"/>
  <c r="M310" i="4"/>
  <c r="P310" i="4" s="1"/>
  <c r="K380" i="1"/>
  <c r="M12" i="2"/>
  <c r="L292" i="2"/>
  <c r="L290" i="2" s="1"/>
  <c r="P254" i="1"/>
  <c r="M66" i="20"/>
  <c r="P66" i="20" s="1"/>
  <c r="P310" i="6"/>
  <c r="O98" i="11"/>
  <c r="K499" i="1"/>
  <c r="P329" i="4"/>
  <c r="K306" i="1"/>
  <c r="N33" i="1"/>
  <c r="N13" i="1" s="1"/>
  <c r="K372" i="1"/>
  <c r="P331" i="4"/>
  <c r="P250" i="15"/>
  <c r="P250" i="21"/>
  <c r="L222" i="21"/>
  <c r="O222" i="21" s="1"/>
  <c r="M118" i="15"/>
  <c r="P118" i="15" s="1"/>
  <c r="M290" i="20"/>
  <c r="P290" i="20" s="1"/>
  <c r="P22" i="11"/>
  <c r="O275" i="5"/>
  <c r="P142" i="6"/>
  <c r="L96" i="5"/>
  <c r="O273" i="4"/>
  <c r="P94" i="6"/>
  <c r="M66" i="4"/>
  <c r="P66" i="4" s="1"/>
  <c r="K465" i="1"/>
  <c r="K185" i="1"/>
  <c r="L11" i="15"/>
  <c r="L9" i="15" s="1"/>
  <c r="P142" i="14"/>
  <c r="O98" i="16"/>
  <c r="O45" i="15"/>
  <c r="P314" i="1"/>
  <c r="P329" i="6"/>
  <c r="M94" i="2"/>
  <c r="P94" i="2" s="1"/>
  <c r="L271" i="5"/>
  <c r="O271" i="5" s="1"/>
  <c r="K340" i="1"/>
  <c r="K425" i="1"/>
  <c r="M250" i="4"/>
  <c r="P250" i="4" s="1"/>
  <c r="P53" i="21"/>
  <c r="M96" i="7"/>
  <c r="M94" i="7" s="1"/>
  <c r="P94" i="7" s="1"/>
  <c r="P96" i="6"/>
  <c r="M66" i="8"/>
  <c r="P66" i="8" s="1"/>
  <c r="L140" i="2"/>
  <c r="O140" i="2" s="1"/>
  <c r="L96" i="19"/>
  <c r="O96" i="19" s="1"/>
  <c r="P142" i="13"/>
  <c r="P312" i="6"/>
  <c r="P49" i="4"/>
  <c r="P55" i="21"/>
  <c r="K665" i="1"/>
  <c r="L14" i="5"/>
  <c r="M250" i="13"/>
  <c r="P250" i="13" s="1"/>
  <c r="N11" i="15"/>
  <c r="N9" i="15" s="1"/>
  <c r="N11" i="11"/>
  <c r="N9" i="11" s="1"/>
  <c r="P222" i="10"/>
  <c r="O292" i="6"/>
  <c r="K266" i="1"/>
  <c r="K113" i="1"/>
  <c r="M94" i="19"/>
  <c r="P94" i="19" s="1"/>
  <c r="L220" i="6"/>
  <c r="O220" i="6" s="1"/>
  <c r="L96" i="20"/>
  <c r="L94" i="20" s="1"/>
  <c r="O94" i="20" s="1"/>
  <c r="L292" i="15"/>
  <c r="O292" i="15" s="1"/>
  <c r="P66" i="19"/>
  <c r="L312" i="8"/>
  <c r="O312" i="8" s="1"/>
  <c r="M271" i="3"/>
  <c r="P271" i="3" s="1"/>
  <c r="L140" i="12"/>
  <c r="O140" i="12" s="1"/>
  <c r="M26" i="17"/>
  <c r="P26" i="17" s="1"/>
  <c r="P49" i="17"/>
  <c r="L142" i="18"/>
  <c r="L140" i="18" s="1"/>
  <c r="M26" i="7"/>
  <c r="P26" i="7" s="1"/>
  <c r="P43" i="18"/>
  <c r="P96" i="15"/>
  <c r="L94" i="13"/>
  <c r="O94" i="13" s="1"/>
  <c r="L43" i="10"/>
  <c r="O43" i="10" s="1"/>
  <c r="N32" i="1"/>
  <c r="N30" i="1" s="1"/>
  <c r="M290" i="10"/>
  <c r="P290" i="10" s="1"/>
  <c r="M220" i="10"/>
  <c r="P220" i="10" s="1"/>
  <c r="O254" i="2"/>
  <c r="O457" i="1"/>
  <c r="L14" i="17"/>
  <c r="L22" i="13"/>
  <c r="O22" i="13" s="1"/>
  <c r="O122" i="8"/>
  <c r="O566" i="1"/>
  <c r="O34" i="13"/>
  <c r="N37" i="7"/>
  <c r="L43" i="13"/>
  <c r="L41" i="13" s="1"/>
  <c r="M66" i="13"/>
  <c r="P66" i="13" s="1"/>
  <c r="K427" i="1"/>
  <c r="P41" i="5"/>
  <c r="O252" i="8"/>
  <c r="L250" i="8"/>
  <c r="O250" i="8" s="1"/>
  <c r="O142" i="14"/>
  <c r="L140" i="14"/>
  <c r="O140" i="14" s="1"/>
  <c r="P22" i="17"/>
  <c r="M41" i="20"/>
  <c r="P41" i="20" s="1"/>
  <c r="L29" i="15"/>
  <c r="O29" i="15" s="1"/>
  <c r="L331" i="14"/>
  <c r="O331" i="14" s="1"/>
  <c r="O57" i="8"/>
  <c r="O294" i="3"/>
  <c r="P22" i="8"/>
  <c r="L14" i="11"/>
  <c r="O14" i="11" s="1"/>
  <c r="O649" i="1"/>
  <c r="M310" i="21"/>
  <c r="P310" i="21" s="1"/>
  <c r="O331" i="20"/>
  <c r="N250" i="2"/>
  <c r="P250" i="2" s="1"/>
  <c r="O43" i="12"/>
  <c r="L14" i="10"/>
  <c r="O14" i="10" s="1"/>
  <c r="P26" i="12"/>
  <c r="L68" i="14"/>
  <c r="L66" i="14" s="1"/>
  <c r="L271" i="10"/>
  <c r="O271" i="10" s="1"/>
  <c r="K213" i="1"/>
  <c r="L22" i="9"/>
  <c r="O22" i="9" s="1"/>
  <c r="L96" i="8"/>
  <c r="O96" i="8" s="1"/>
  <c r="P275" i="1"/>
  <c r="O273" i="9"/>
  <c r="N220" i="17"/>
  <c r="P142" i="16"/>
  <c r="P337" i="11"/>
  <c r="L68" i="9"/>
  <c r="O68" i="9" s="1"/>
  <c r="M26" i="5"/>
  <c r="M20" i="5" s="1"/>
  <c r="K620" i="1"/>
  <c r="O599" i="1"/>
  <c r="K591" i="1"/>
  <c r="L312" i="16"/>
  <c r="O30" i="2"/>
  <c r="K109" i="1"/>
  <c r="O331" i="12"/>
  <c r="L120" i="20"/>
  <c r="O120" i="20" s="1"/>
  <c r="N28" i="15"/>
  <c r="P222" i="17"/>
  <c r="P273" i="8"/>
  <c r="P271" i="8"/>
  <c r="M271" i="7"/>
  <c r="P271" i="7" s="1"/>
  <c r="O43" i="4"/>
  <c r="L120" i="4"/>
  <c r="O120" i="4" s="1"/>
  <c r="L312" i="20"/>
  <c r="O43" i="14"/>
  <c r="P43" i="12"/>
  <c r="P120" i="4"/>
  <c r="M118" i="18"/>
  <c r="P118" i="18" s="1"/>
  <c r="O26" i="11"/>
  <c r="P271" i="9"/>
  <c r="P220" i="4"/>
  <c r="L222" i="5"/>
  <c r="O222" i="5" s="1"/>
  <c r="M310" i="20"/>
  <c r="P310" i="20" s="1"/>
  <c r="L331" i="19"/>
  <c r="N14" i="2"/>
  <c r="O142" i="13"/>
  <c r="L140" i="13"/>
  <c r="O140" i="13" s="1"/>
  <c r="P250" i="14"/>
  <c r="N28" i="6"/>
  <c r="L96" i="6"/>
  <c r="O96" i="6" s="1"/>
  <c r="L9" i="5"/>
  <c r="O9" i="5" s="1"/>
  <c r="N20" i="2"/>
  <c r="N18" i="2" s="1"/>
  <c r="L292" i="7"/>
  <c r="O292" i="7" s="1"/>
  <c r="K625" i="1"/>
  <c r="L333" i="1"/>
  <c r="O333" i="1" s="1"/>
  <c r="P68" i="19"/>
  <c r="O582" i="1"/>
  <c r="K219" i="1"/>
  <c r="M220" i="9"/>
  <c r="P220" i="9" s="1"/>
  <c r="N20" i="11"/>
  <c r="N18" i="11" s="1"/>
  <c r="O30" i="6"/>
  <c r="O254" i="4"/>
  <c r="N26" i="1"/>
  <c r="N16" i="1" s="1"/>
  <c r="M118" i="21"/>
  <c r="P118" i="21" s="1"/>
  <c r="P273" i="13"/>
  <c r="M250" i="11"/>
  <c r="P250" i="11" s="1"/>
  <c r="L22" i="18"/>
  <c r="O22" i="18" s="1"/>
  <c r="L13" i="14"/>
  <c r="O13" i="14" s="1"/>
  <c r="O144" i="13"/>
  <c r="M9" i="5"/>
  <c r="P220" i="5"/>
  <c r="L252" i="9"/>
  <c r="L22" i="5"/>
  <c r="L20" i="5" s="1"/>
  <c r="O32" i="6"/>
  <c r="N252" i="1"/>
  <c r="M290" i="9"/>
  <c r="P290" i="9" s="1"/>
  <c r="O32" i="2"/>
  <c r="K626" i="1"/>
  <c r="L120" i="15"/>
  <c r="O120" i="15" s="1"/>
  <c r="O34" i="9"/>
  <c r="O275" i="8"/>
  <c r="O254" i="9"/>
  <c r="P222" i="5"/>
  <c r="K573" i="1"/>
  <c r="N28" i="2"/>
  <c r="L250" i="18"/>
  <c r="O250" i="18" s="1"/>
  <c r="L68" i="6"/>
  <c r="O68" i="6" s="1"/>
  <c r="K624" i="1"/>
  <c r="P53" i="8"/>
  <c r="M94" i="18"/>
  <c r="P94" i="18" s="1"/>
  <c r="L22" i="7"/>
  <c r="O22" i="7" s="1"/>
  <c r="O53" i="8"/>
  <c r="P140" i="13"/>
  <c r="K623" i="1"/>
  <c r="O55" i="8"/>
  <c r="K622" i="1"/>
  <c r="N12" i="2"/>
  <c r="N10" i="2" s="1"/>
  <c r="M140" i="19"/>
  <c r="P140" i="19" s="1"/>
  <c r="L140" i="19"/>
  <c r="O140" i="19" s="1"/>
  <c r="L331" i="8"/>
  <c r="L329" i="8" s="1"/>
  <c r="O329" i="8" s="1"/>
  <c r="L144" i="1"/>
  <c r="O144" i="1" s="1"/>
  <c r="K133" i="1"/>
  <c r="K621" i="1"/>
  <c r="P142" i="2"/>
  <c r="M12" i="8"/>
  <c r="M310" i="15"/>
  <c r="P310" i="15" s="1"/>
  <c r="O122" i="7"/>
  <c r="K111" i="1"/>
  <c r="L22" i="14"/>
  <c r="O22" i="14" s="1"/>
  <c r="N66" i="10"/>
  <c r="P66" i="10" s="1"/>
  <c r="L22" i="6"/>
  <c r="O22" i="6" s="1"/>
  <c r="P55" i="8"/>
  <c r="M26" i="11"/>
  <c r="M20" i="11" s="1"/>
  <c r="P331" i="9"/>
  <c r="M28" i="2"/>
  <c r="P28" i="2" s="1"/>
  <c r="P45" i="1"/>
  <c r="M140" i="11"/>
  <c r="P140" i="11" s="1"/>
  <c r="P142" i="11"/>
  <c r="N41" i="16"/>
  <c r="O41" i="16" s="1"/>
  <c r="L271" i="9"/>
  <c r="O271" i="9" s="1"/>
  <c r="L290" i="3"/>
  <c r="O290" i="3" s="1"/>
  <c r="M118" i="10"/>
  <c r="P118" i="10" s="1"/>
  <c r="M271" i="10"/>
  <c r="P271" i="10" s="1"/>
  <c r="P273" i="10"/>
  <c r="P140" i="9"/>
  <c r="P55" i="3"/>
  <c r="O640" i="17"/>
  <c r="O640" i="12"/>
  <c r="M271" i="5"/>
  <c r="P271" i="5" s="1"/>
  <c r="P273" i="5"/>
  <c r="M220" i="20"/>
  <c r="P220" i="20" s="1"/>
  <c r="N20" i="14"/>
  <c r="N18" i="14" s="1"/>
  <c r="O16" i="11"/>
  <c r="N28" i="9"/>
  <c r="L122" i="1"/>
  <c r="O122" i="1" s="1"/>
  <c r="M66" i="21"/>
  <c r="P66" i="21" s="1"/>
  <c r="N140" i="21"/>
  <c r="P140" i="21" s="1"/>
  <c r="L22" i="10"/>
  <c r="O22" i="10" s="1"/>
  <c r="N312" i="1"/>
  <c r="P120" i="7"/>
  <c r="M118" i="7"/>
  <c r="P118" i="7" s="1"/>
  <c r="P68" i="6"/>
  <c r="M66" i="6"/>
  <c r="P66" i="6" s="1"/>
  <c r="L55" i="5"/>
  <c r="L53" i="5" s="1"/>
  <c r="O53" i="5" s="1"/>
  <c r="N120" i="1"/>
  <c r="K84" i="1"/>
  <c r="O294" i="18"/>
  <c r="L292" i="18"/>
  <c r="P331" i="21"/>
  <c r="M329" i="21"/>
  <c r="P329" i="21" s="1"/>
  <c r="P96" i="14"/>
  <c r="M94" i="14"/>
  <c r="P94" i="14" s="1"/>
  <c r="P222" i="11"/>
  <c r="M118" i="5"/>
  <c r="P118" i="5" s="1"/>
  <c r="P120" i="5"/>
  <c r="O142" i="16"/>
  <c r="L140" i="16"/>
  <c r="O140" i="16" s="1"/>
  <c r="L32" i="1"/>
  <c r="L30" i="1" s="1"/>
  <c r="P120" i="8"/>
  <c r="M118" i="8"/>
  <c r="P118" i="8" s="1"/>
  <c r="L118" i="7"/>
  <c r="O118" i="7" s="1"/>
  <c r="O120" i="7"/>
  <c r="O34" i="19"/>
  <c r="L13" i="19"/>
  <c r="O13" i="19" s="1"/>
  <c r="P53" i="18"/>
  <c r="N220" i="16"/>
  <c r="P220" i="16" s="1"/>
  <c r="P68" i="15"/>
  <c r="L53" i="10"/>
  <c r="O53" i="10" s="1"/>
  <c r="L222" i="10"/>
  <c r="N28" i="10"/>
  <c r="O30" i="10"/>
  <c r="O31" i="5"/>
  <c r="L43" i="5"/>
  <c r="O43" i="5" s="1"/>
  <c r="L292" i="8"/>
  <c r="L290" i="8" s="1"/>
  <c r="O290" i="8" s="1"/>
  <c r="L55" i="3"/>
  <c r="O55" i="3" s="1"/>
  <c r="L224" i="1"/>
  <c r="O224" i="1" s="1"/>
  <c r="L120" i="5"/>
  <c r="N22" i="1"/>
  <c r="P273" i="21"/>
  <c r="M271" i="21"/>
  <c r="P271" i="21" s="1"/>
  <c r="O41" i="21"/>
  <c r="L312" i="19"/>
  <c r="L638" i="15"/>
  <c r="O640" i="15"/>
  <c r="L312" i="17"/>
  <c r="O314" i="17"/>
  <c r="M271" i="18"/>
  <c r="P271" i="18" s="1"/>
  <c r="M250" i="18"/>
  <c r="P250" i="18" s="1"/>
  <c r="P252" i="18"/>
  <c r="N12" i="11"/>
  <c r="N10" i="11" s="1"/>
  <c r="O31" i="13"/>
  <c r="L11" i="13"/>
  <c r="O11" i="13" s="1"/>
  <c r="M271" i="13"/>
  <c r="P271" i="13" s="1"/>
  <c r="O34" i="14"/>
  <c r="O34" i="12"/>
  <c r="M12" i="11"/>
  <c r="M271" i="12"/>
  <c r="P271" i="12" s="1"/>
  <c r="P273" i="12"/>
  <c r="M331" i="8"/>
  <c r="P337" i="8"/>
  <c r="N11" i="4"/>
  <c r="N9" i="4" s="1"/>
  <c r="N29" i="4"/>
  <c r="N28" i="4" s="1"/>
  <c r="N41" i="3"/>
  <c r="P41" i="3" s="1"/>
  <c r="P222" i="8"/>
  <c r="M220" i="8"/>
  <c r="P220" i="8" s="1"/>
  <c r="L66" i="7"/>
  <c r="O66" i="7" s="1"/>
  <c r="O68" i="7"/>
  <c r="L271" i="2"/>
  <c r="O271" i="2" s="1"/>
  <c r="P120" i="3"/>
  <c r="M118" i="3"/>
  <c r="P118" i="3" s="1"/>
  <c r="L636" i="21"/>
  <c r="O636" i="21" s="1"/>
  <c r="O142" i="21"/>
  <c r="M53" i="20"/>
  <c r="P53" i="20" s="1"/>
  <c r="L22" i="16"/>
  <c r="O22" i="16" s="1"/>
  <c r="N28" i="14"/>
  <c r="L13" i="12"/>
  <c r="O13" i="12" s="1"/>
  <c r="O122" i="11"/>
  <c r="N11" i="9"/>
  <c r="N9" i="9" s="1"/>
  <c r="O32" i="10"/>
  <c r="O34" i="3"/>
  <c r="L273" i="21"/>
  <c r="O275" i="21"/>
  <c r="L331" i="18"/>
  <c r="O333" i="18"/>
  <c r="L271" i="19"/>
  <c r="O273" i="19"/>
  <c r="O224" i="15"/>
  <c r="L222" i="15"/>
  <c r="P49" i="18"/>
  <c r="M26" i="18"/>
  <c r="M20" i="18" s="1"/>
  <c r="O31" i="12"/>
  <c r="L29" i="12"/>
  <c r="O29" i="12" s="1"/>
  <c r="L11" i="12"/>
  <c r="P312" i="13"/>
  <c r="M310" i="13"/>
  <c r="P310" i="13" s="1"/>
  <c r="N11" i="5"/>
  <c r="N9" i="5" s="1"/>
  <c r="M53" i="2"/>
  <c r="P53" i="2" s="1"/>
  <c r="P68" i="18"/>
  <c r="M66" i="18"/>
  <c r="P66" i="18" s="1"/>
  <c r="O640" i="21"/>
  <c r="O144" i="21"/>
  <c r="L96" i="18"/>
  <c r="O96" i="18" s="1"/>
  <c r="P66" i="17"/>
  <c r="O32" i="14"/>
  <c r="N12" i="14"/>
  <c r="N10" i="14" s="1"/>
  <c r="O122" i="12"/>
  <c r="L22" i="12"/>
  <c r="L12" i="12" s="1"/>
  <c r="P140" i="4"/>
  <c r="O34" i="7"/>
  <c r="L13" i="6"/>
  <c r="O13" i="6" s="1"/>
  <c r="O224" i="3"/>
  <c r="O34" i="21"/>
  <c r="O31" i="20"/>
  <c r="L29" i="20"/>
  <c r="L11" i="20"/>
  <c r="L68" i="19"/>
  <c r="O70" i="19"/>
  <c r="O294" i="16"/>
  <c r="L292" i="16"/>
  <c r="P96" i="16"/>
  <c r="M94" i="16"/>
  <c r="P94" i="16" s="1"/>
  <c r="O312" i="14"/>
  <c r="L310" i="14"/>
  <c r="O310" i="14" s="1"/>
  <c r="P312" i="14"/>
  <c r="M310" i="14"/>
  <c r="P310" i="14" s="1"/>
  <c r="P55" i="17"/>
  <c r="M53" i="17"/>
  <c r="P53" i="17" s="1"/>
  <c r="N20" i="15"/>
  <c r="N18" i="15" s="1"/>
  <c r="O294" i="13"/>
  <c r="L292" i="13"/>
  <c r="M310" i="11"/>
  <c r="P310" i="11" s="1"/>
  <c r="M94" i="20"/>
  <c r="P94" i="20" s="1"/>
  <c r="L118" i="8"/>
  <c r="O118" i="8" s="1"/>
  <c r="P222" i="7"/>
  <c r="M220" i="7"/>
  <c r="P220" i="7" s="1"/>
  <c r="P222" i="6"/>
  <c r="M220" i="6"/>
  <c r="P220" i="6" s="1"/>
  <c r="P252" i="12"/>
  <c r="M250" i="12"/>
  <c r="P250" i="12" s="1"/>
  <c r="L312" i="2"/>
  <c r="O314" i="2"/>
  <c r="L314" i="1"/>
  <c r="O314" i="1" s="1"/>
  <c r="L68" i="20"/>
  <c r="O70" i="20"/>
  <c r="M290" i="15"/>
  <c r="P290" i="15" s="1"/>
  <c r="P292" i="15"/>
  <c r="L252" i="10"/>
  <c r="O254" i="10"/>
  <c r="O57" i="21"/>
  <c r="N37" i="20"/>
  <c r="P337" i="18"/>
  <c r="N11" i="16"/>
  <c r="N9" i="16" s="1"/>
  <c r="P94" i="15"/>
  <c r="M140" i="16"/>
  <c r="P140" i="16" s="1"/>
  <c r="L638" i="12"/>
  <c r="O638" i="12" s="1"/>
  <c r="L329" i="13"/>
  <c r="O329" i="13" s="1"/>
  <c r="L252" i="12"/>
  <c r="O252" i="12" s="1"/>
  <c r="O57" i="11"/>
  <c r="N20" i="8"/>
  <c r="N18" i="8" s="1"/>
  <c r="M290" i="4"/>
  <c r="P290" i="4" s="1"/>
  <c r="O144" i="16"/>
  <c r="L23" i="1"/>
  <c r="O23" i="1" s="1"/>
  <c r="K88" i="1"/>
  <c r="M220" i="21"/>
  <c r="P220" i="21" s="1"/>
  <c r="P222" i="21"/>
  <c r="L329" i="21"/>
  <c r="O329" i="21" s="1"/>
  <c r="O331" i="21"/>
  <c r="P312" i="19"/>
  <c r="M310" i="19"/>
  <c r="P310" i="19" s="1"/>
  <c r="P252" i="16"/>
  <c r="M250" i="16"/>
  <c r="P250" i="16" s="1"/>
  <c r="P312" i="16"/>
  <c r="M310" i="16"/>
  <c r="P310" i="16" s="1"/>
  <c r="P252" i="19"/>
  <c r="M250" i="19"/>
  <c r="P250" i="19" s="1"/>
  <c r="N29" i="17"/>
  <c r="N28" i="17" s="1"/>
  <c r="N11" i="17"/>
  <c r="N9" i="17" s="1"/>
  <c r="N271" i="19"/>
  <c r="P271" i="19" s="1"/>
  <c r="P273" i="19"/>
  <c r="O34" i="15"/>
  <c r="O34" i="10"/>
  <c r="P55" i="14"/>
  <c r="M53" i="14"/>
  <c r="P53" i="14" s="1"/>
  <c r="L310" i="13"/>
  <c r="O310" i="13" s="1"/>
  <c r="P55" i="12"/>
  <c r="M53" i="12"/>
  <c r="P53" i="12" s="1"/>
  <c r="P142" i="9"/>
  <c r="O459" i="1"/>
  <c r="L271" i="3"/>
  <c r="O271" i="3" s="1"/>
  <c r="L29" i="2"/>
  <c r="O31" i="2"/>
  <c r="P66" i="15"/>
  <c r="N37" i="9"/>
  <c r="N12" i="10"/>
  <c r="N10" i="10" s="1"/>
  <c r="L22" i="3"/>
  <c r="O22" i="3" s="1"/>
  <c r="M22" i="1"/>
  <c r="M12" i="1" s="1"/>
  <c r="P120" i="20"/>
  <c r="M118" i="20"/>
  <c r="P118" i="20" s="1"/>
  <c r="P292" i="18"/>
  <c r="M290" i="18"/>
  <c r="P290" i="18" s="1"/>
  <c r="N11" i="13"/>
  <c r="N9" i="13" s="1"/>
  <c r="P142" i="12"/>
  <c r="M140" i="12"/>
  <c r="P140" i="12" s="1"/>
  <c r="P312" i="12"/>
  <c r="M310" i="12"/>
  <c r="P310" i="12" s="1"/>
  <c r="M68" i="9"/>
  <c r="L294" i="1"/>
  <c r="O294" i="1" s="1"/>
  <c r="L250" i="2"/>
  <c r="O252" i="2"/>
  <c r="P43" i="5"/>
  <c r="L9" i="16"/>
  <c r="O11" i="16"/>
  <c r="P331" i="19"/>
  <c r="M329" i="19"/>
  <c r="P329" i="19" s="1"/>
  <c r="P94" i="11"/>
  <c r="O94" i="11"/>
  <c r="P43" i="13"/>
  <c r="M41" i="13"/>
  <c r="N329" i="1"/>
  <c r="P329" i="11"/>
  <c r="M94" i="17"/>
  <c r="P94" i="17" s="1"/>
  <c r="P96" i="17"/>
  <c r="L13" i="15"/>
  <c r="O13" i="15" s="1"/>
  <c r="O23" i="15"/>
  <c r="O26" i="14"/>
  <c r="L16" i="14"/>
  <c r="O16" i="14" s="1"/>
  <c r="M28" i="14"/>
  <c r="P28" i="14" s="1"/>
  <c r="P29" i="14"/>
  <c r="O31" i="10"/>
  <c r="L29" i="10"/>
  <c r="O26" i="10"/>
  <c r="L16" i="10"/>
  <c r="O16" i="10" s="1"/>
  <c r="O31" i="3"/>
  <c r="L29" i="3"/>
  <c r="L11" i="3"/>
  <c r="K369" i="1"/>
  <c r="I367" i="1"/>
  <c r="K367" i="1" s="1"/>
  <c r="O23" i="5"/>
  <c r="L13" i="5"/>
  <c r="O13" i="5" s="1"/>
  <c r="O26" i="20"/>
  <c r="L16" i="20"/>
  <c r="O16" i="20" s="1"/>
  <c r="P142" i="17"/>
  <c r="M140" i="17"/>
  <c r="L14" i="19"/>
  <c r="O14" i="19" s="1"/>
  <c r="O24" i="19"/>
  <c r="P55" i="18"/>
  <c r="P41" i="17"/>
  <c r="N12" i="16"/>
  <c r="N10" i="16" s="1"/>
  <c r="N20" i="16"/>
  <c r="N18" i="16" s="1"/>
  <c r="O68" i="15"/>
  <c r="L66" i="15"/>
  <c r="O66" i="15" s="1"/>
  <c r="N12" i="17"/>
  <c r="N10" i="17" s="1"/>
  <c r="N20" i="17"/>
  <c r="N18" i="17" s="1"/>
  <c r="O31" i="18"/>
  <c r="L29" i="18"/>
  <c r="L11" i="18"/>
  <c r="O34" i="16"/>
  <c r="L14" i="16"/>
  <c r="O14" i="16" s="1"/>
  <c r="L118" i="14"/>
  <c r="O118" i="14" s="1"/>
  <c r="L329" i="16"/>
  <c r="O329" i="16" s="1"/>
  <c r="O98" i="15"/>
  <c r="L96" i="15"/>
  <c r="P273" i="16"/>
  <c r="N271" i="16"/>
  <c r="P271" i="16" s="1"/>
  <c r="M12" i="16"/>
  <c r="P22" i="16"/>
  <c r="M9" i="14"/>
  <c r="L22" i="15"/>
  <c r="P222" i="13"/>
  <c r="N220" i="13"/>
  <c r="O26" i="13"/>
  <c r="L16" i="13"/>
  <c r="O16" i="13" s="1"/>
  <c r="L329" i="12"/>
  <c r="O329" i="12" s="1"/>
  <c r="O32" i="13"/>
  <c r="L30" i="13"/>
  <c r="O30" i="13" s="1"/>
  <c r="O275" i="11"/>
  <c r="L273" i="11"/>
  <c r="L275" i="1"/>
  <c r="O275" i="1" s="1"/>
  <c r="L53" i="11"/>
  <c r="O55" i="11"/>
  <c r="O32" i="11"/>
  <c r="L30" i="11"/>
  <c r="O30" i="11" s="1"/>
  <c r="L22" i="11"/>
  <c r="P19" i="10"/>
  <c r="P19" i="9"/>
  <c r="O24" i="9"/>
  <c r="L14" i="9"/>
  <c r="O14" i="9" s="1"/>
  <c r="P22" i="7"/>
  <c r="M12" i="7"/>
  <c r="O57" i="6"/>
  <c r="L55" i="6"/>
  <c r="P55" i="9"/>
  <c r="M53" i="9"/>
  <c r="P53" i="9" s="1"/>
  <c r="P26" i="6"/>
  <c r="M16" i="6"/>
  <c r="P16" i="6" s="1"/>
  <c r="N20" i="10"/>
  <c r="N18" i="10" s="1"/>
  <c r="P43" i="8"/>
  <c r="M41" i="8"/>
  <c r="L13" i="7"/>
  <c r="O13" i="7" s="1"/>
  <c r="O23" i="7"/>
  <c r="P22" i="10"/>
  <c r="M12" i="10"/>
  <c r="N11" i="10"/>
  <c r="N9" i="10" s="1"/>
  <c r="L310" i="9"/>
  <c r="O310" i="9" s="1"/>
  <c r="N12" i="4"/>
  <c r="N10" i="4" s="1"/>
  <c r="N20" i="4"/>
  <c r="N18" i="4" s="1"/>
  <c r="M9" i="6"/>
  <c r="P11" i="6"/>
  <c r="P22" i="4"/>
  <c r="M12" i="4"/>
  <c r="M20" i="4"/>
  <c r="M18" i="4" s="1"/>
  <c r="P252" i="6"/>
  <c r="M252" i="1"/>
  <c r="P19" i="4"/>
  <c r="N220" i="2"/>
  <c r="P220" i="2" s="1"/>
  <c r="O19" i="2"/>
  <c r="N31" i="1"/>
  <c r="O70" i="5"/>
  <c r="L68" i="5"/>
  <c r="O96" i="4"/>
  <c r="L94" i="4"/>
  <c r="O94" i="4" s="1"/>
  <c r="M142" i="1"/>
  <c r="L98" i="1"/>
  <c r="O98" i="1" s="1"/>
  <c r="P11" i="1"/>
  <c r="M9" i="1"/>
  <c r="O650" i="1"/>
  <c r="O142" i="3"/>
  <c r="N12" i="21"/>
  <c r="N10" i="21" s="1"/>
  <c r="N8" i="21" s="1"/>
  <c r="N20" i="21"/>
  <c r="N18" i="21" s="1"/>
  <c r="L68" i="21"/>
  <c r="O70" i="21"/>
  <c r="O31" i="19"/>
  <c r="L29" i="19"/>
  <c r="O24" i="18"/>
  <c r="L14" i="18"/>
  <c r="O14" i="18" s="1"/>
  <c r="O31" i="11"/>
  <c r="L29" i="11"/>
  <c r="L11" i="11"/>
  <c r="O96" i="11"/>
  <c r="N96" i="1"/>
  <c r="O68" i="12"/>
  <c r="L66" i="12"/>
  <c r="M94" i="9"/>
  <c r="P94" i="9" s="1"/>
  <c r="P96" i="9"/>
  <c r="O31" i="6"/>
  <c r="L29" i="6"/>
  <c r="L11" i="6"/>
  <c r="P9" i="3"/>
  <c r="P337" i="5"/>
  <c r="M331" i="5"/>
  <c r="O29" i="5"/>
  <c r="L28" i="5"/>
  <c r="O640" i="2"/>
  <c r="L638" i="2"/>
  <c r="O26" i="21"/>
  <c r="L16" i="21"/>
  <c r="O16" i="21" s="1"/>
  <c r="N12" i="19"/>
  <c r="N10" i="19" s="1"/>
  <c r="N8" i="19" s="1"/>
  <c r="N20" i="19"/>
  <c r="N18" i="19" s="1"/>
  <c r="P120" i="17"/>
  <c r="M118" i="17"/>
  <c r="P118" i="17" s="1"/>
  <c r="M12" i="18"/>
  <c r="P22" i="18"/>
  <c r="L22" i="21"/>
  <c r="P49" i="21"/>
  <c r="M26" i="21"/>
  <c r="P22" i="21"/>
  <c r="L53" i="21"/>
  <c r="O55" i="21"/>
  <c r="O640" i="19"/>
  <c r="L638" i="19"/>
  <c r="M9" i="20"/>
  <c r="P15" i="20"/>
  <c r="L30" i="19"/>
  <c r="O30" i="19" s="1"/>
  <c r="O32" i="19"/>
  <c r="N12" i="18"/>
  <c r="N10" i="18" s="1"/>
  <c r="N20" i="18"/>
  <c r="N18" i="18" s="1"/>
  <c r="L636" i="17"/>
  <c r="O636" i="17" s="1"/>
  <c r="O638" i="17"/>
  <c r="P331" i="18"/>
  <c r="M329" i="18"/>
  <c r="P329" i="18" s="1"/>
  <c r="N140" i="18"/>
  <c r="L29" i="17"/>
  <c r="O31" i="17"/>
  <c r="P19" i="17"/>
  <c r="P41" i="18"/>
  <c r="O331" i="17"/>
  <c r="O19" i="17"/>
  <c r="O122" i="17"/>
  <c r="L120" i="17"/>
  <c r="O26" i="16"/>
  <c r="L16" i="16"/>
  <c r="O16" i="16" s="1"/>
  <c r="O14" i="17"/>
  <c r="M140" i="14"/>
  <c r="P140" i="14" s="1"/>
  <c r="O41" i="14"/>
  <c r="M290" i="14"/>
  <c r="P290" i="14" s="1"/>
  <c r="P222" i="16"/>
  <c r="P22" i="14"/>
  <c r="M12" i="14"/>
  <c r="N11" i="14"/>
  <c r="N9" i="14" s="1"/>
  <c r="P55" i="16"/>
  <c r="M53" i="16"/>
  <c r="P53" i="16" s="1"/>
  <c r="O19" i="15"/>
  <c r="O30" i="16"/>
  <c r="P49" i="15"/>
  <c r="M26" i="15"/>
  <c r="M20" i="15" s="1"/>
  <c r="L30" i="15"/>
  <c r="O30" i="15" s="1"/>
  <c r="O32" i="15"/>
  <c r="P22" i="15"/>
  <c r="M12" i="15"/>
  <c r="O31" i="14"/>
  <c r="L29" i="14"/>
  <c r="L11" i="14"/>
  <c r="O24" i="14"/>
  <c r="L14" i="14"/>
  <c r="O14" i="14" s="1"/>
  <c r="P22" i="13"/>
  <c r="M12" i="13"/>
  <c r="N20" i="13"/>
  <c r="N18" i="13" s="1"/>
  <c r="N12" i="13"/>
  <c r="N10" i="13" s="1"/>
  <c r="O120" i="12"/>
  <c r="L118" i="12"/>
  <c r="O118" i="12" s="1"/>
  <c r="P29" i="13"/>
  <c r="M28" i="13"/>
  <c r="P28" i="13" s="1"/>
  <c r="P118" i="11"/>
  <c r="O34" i="11"/>
  <c r="P102" i="10"/>
  <c r="M26" i="10"/>
  <c r="M20" i="10" s="1"/>
  <c r="M9" i="10"/>
  <c r="P11" i="10"/>
  <c r="M9" i="9"/>
  <c r="P11" i="9"/>
  <c r="O331" i="9"/>
  <c r="L329" i="9"/>
  <c r="O329" i="9" s="1"/>
  <c r="M331" i="10"/>
  <c r="O640" i="9"/>
  <c r="L638" i="9"/>
  <c r="O23" i="11"/>
  <c r="L13" i="11"/>
  <c r="O13" i="11" s="1"/>
  <c r="O292" i="9"/>
  <c r="L290" i="9"/>
  <c r="O290" i="9" s="1"/>
  <c r="O331" i="7"/>
  <c r="L329" i="7"/>
  <c r="O329" i="7" s="1"/>
  <c r="O96" i="7"/>
  <c r="L94" i="7"/>
  <c r="O94" i="7" s="1"/>
  <c r="N41" i="6"/>
  <c r="P41" i="4"/>
  <c r="L41" i="12"/>
  <c r="N20" i="9"/>
  <c r="N18" i="9" s="1"/>
  <c r="M28" i="7"/>
  <c r="P28" i="7" s="1"/>
  <c r="O23" i="3"/>
  <c r="L13" i="3"/>
  <c r="O13" i="3" s="1"/>
  <c r="L290" i="5"/>
  <c r="O290" i="5" s="1"/>
  <c r="P331" i="3"/>
  <c r="M329" i="3"/>
  <c r="P329" i="3" s="1"/>
  <c r="P250" i="3"/>
  <c r="P292" i="2"/>
  <c r="N290" i="2"/>
  <c r="N292" i="1"/>
  <c r="M329" i="7"/>
  <c r="P329" i="7" s="1"/>
  <c r="P331" i="7"/>
  <c r="O26" i="2"/>
  <c r="L16" i="2"/>
  <c r="O16" i="2" s="1"/>
  <c r="O31" i="8"/>
  <c r="L29" i="8"/>
  <c r="P43" i="4"/>
  <c r="M9" i="4"/>
  <c r="P11" i="4"/>
  <c r="P292" i="3"/>
  <c r="M292" i="1"/>
  <c r="L66" i="3"/>
  <c r="O66" i="3" s="1"/>
  <c r="P140" i="2"/>
  <c r="P55" i="5"/>
  <c r="L22" i="2"/>
  <c r="O57" i="2"/>
  <c r="L57" i="1"/>
  <c r="L55" i="2"/>
  <c r="O96" i="2"/>
  <c r="L94" i="2"/>
  <c r="O120" i="2"/>
  <c r="L16" i="18"/>
  <c r="O16" i="18" s="1"/>
  <c r="O26" i="18"/>
  <c r="P337" i="17"/>
  <c r="M331" i="17"/>
  <c r="N271" i="14"/>
  <c r="P271" i="14" s="1"/>
  <c r="P273" i="14"/>
  <c r="O273" i="14"/>
  <c r="P331" i="12"/>
  <c r="M329" i="12"/>
  <c r="P329" i="12" s="1"/>
  <c r="L11" i="10"/>
  <c r="O331" i="6"/>
  <c r="L329" i="6"/>
  <c r="O329" i="6" s="1"/>
  <c r="P9" i="5"/>
  <c r="P222" i="4"/>
  <c r="M222" i="1"/>
  <c r="N142" i="1"/>
  <c r="P43" i="21"/>
  <c r="M41" i="21"/>
  <c r="M20" i="20"/>
  <c r="M12" i="20"/>
  <c r="P22" i="20"/>
  <c r="O254" i="20"/>
  <c r="L252" i="20"/>
  <c r="P220" i="19"/>
  <c r="P43" i="19"/>
  <c r="M41" i="19"/>
  <c r="M28" i="18"/>
  <c r="P28" i="18" s="1"/>
  <c r="P29" i="18"/>
  <c r="N140" i="17"/>
  <c r="P11" i="17"/>
  <c r="M9" i="17"/>
  <c r="O273" i="17"/>
  <c r="L271" i="17"/>
  <c r="O271" i="17" s="1"/>
  <c r="L9" i="17"/>
  <c r="O11" i="17"/>
  <c r="N28" i="16"/>
  <c r="P49" i="16"/>
  <c r="M26" i="16"/>
  <c r="M20" i="16" s="1"/>
  <c r="O329" i="17"/>
  <c r="P43" i="15"/>
  <c r="M41" i="15"/>
  <c r="O24" i="15"/>
  <c r="L14" i="15"/>
  <c r="O14" i="15" s="1"/>
  <c r="N66" i="14"/>
  <c r="P68" i="14"/>
  <c r="O32" i="16"/>
  <c r="N12" i="15"/>
  <c r="N10" i="15" s="1"/>
  <c r="L140" i="15"/>
  <c r="O140" i="15" s="1"/>
  <c r="O142" i="15"/>
  <c r="O224" i="14"/>
  <c r="L222" i="14"/>
  <c r="O312" i="12"/>
  <c r="L310" i="12"/>
  <c r="O310" i="12" s="1"/>
  <c r="O70" i="13"/>
  <c r="L68" i="13"/>
  <c r="O24" i="13"/>
  <c r="L14" i="13"/>
  <c r="O14" i="13" s="1"/>
  <c r="N53" i="13"/>
  <c r="P53" i="13" s="1"/>
  <c r="O68" i="11"/>
  <c r="L66" i="11"/>
  <c r="O66" i="11" s="1"/>
  <c r="O26" i="12"/>
  <c r="L16" i="12"/>
  <c r="O16" i="12" s="1"/>
  <c r="N331" i="1"/>
  <c r="P9" i="11"/>
  <c r="O96" i="9"/>
  <c r="L94" i="9"/>
  <c r="O94" i="9" s="1"/>
  <c r="N68" i="1"/>
  <c r="P41" i="10"/>
  <c r="L13" i="13"/>
  <c r="O13" i="13" s="1"/>
  <c r="O31" i="9"/>
  <c r="L29" i="9"/>
  <c r="L11" i="9"/>
  <c r="O254" i="11"/>
  <c r="L252" i="11"/>
  <c r="L254" i="1"/>
  <c r="O254" i="1" s="1"/>
  <c r="O273" i="8"/>
  <c r="L271" i="8"/>
  <c r="O271" i="8" s="1"/>
  <c r="P273" i="9"/>
  <c r="M273" i="1"/>
  <c r="P22" i="9"/>
  <c r="M12" i="9"/>
  <c r="O19" i="7"/>
  <c r="O640" i="5"/>
  <c r="L638" i="5"/>
  <c r="M53" i="4"/>
  <c r="P53" i="4" s="1"/>
  <c r="P55" i="4"/>
  <c r="P11" i="12"/>
  <c r="M9" i="12"/>
  <c r="L14" i="6"/>
  <c r="O14" i="6" s="1"/>
  <c r="P96" i="10"/>
  <c r="M94" i="10"/>
  <c r="P94" i="10" s="1"/>
  <c r="N12" i="9"/>
  <c r="N10" i="9" s="1"/>
  <c r="O122" i="3"/>
  <c r="L120" i="3"/>
  <c r="N12" i="3"/>
  <c r="N10" i="3" s="1"/>
  <c r="N8" i="3" s="1"/>
  <c r="O252" i="4"/>
  <c r="L250" i="4"/>
  <c r="P19" i="2"/>
  <c r="L30" i="8"/>
  <c r="O30" i="8" s="1"/>
  <c r="O32" i="8"/>
  <c r="P22" i="6"/>
  <c r="M12" i="6"/>
  <c r="M20" i="6"/>
  <c r="M18" i="6" s="1"/>
  <c r="O24" i="4"/>
  <c r="L14" i="4"/>
  <c r="O14" i="4" s="1"/>
  <c r="O118" i="2"/>
  <c r="K435" i="1"/>
  <c r="N273" i="1"/>
  <c r="M12" i="5"/>
  <c r="P22" i="5"/>
  <c r="P43" i="2"/>
  <c r="M41" i="2"/>
  <c r="M26" i="3"/>
  <c r="M20" i="3" s="1"/>
  <c r="P74" i="3"/>
  <c r="M68" i="3"/>
  <c r="M74" i="1"/>
  <c r="P74" i="1" s="1"/>
  <c r="P19" i="1"/>
  <c r="L33" i="1"/>
  <c r="O33" i="1" s="1"/>
  <c r="O23" i="17"/>
  <c r="L13" i="17"/>
  <c r="O13" i="17" s="1"/>
  <c r="M220" i="15"/>
  <c r="P220" i="15" s="1"/>
  <c r="P222" i="15"/>
  <c r="P102" i="13"/>
  <c r="M96" i="13"/>
  <c r="O31" i="7"/>
  <c r="L29" i="7"/>
  <c r="L11" i="7"/>
  <c r="O273" i="6"/>
  <c r="L271" i="6"/>
  <c r="P26" i="4"/>
  <c r="M16" i="4"/>
  <c r="P16" i="4" s="1"/>
  <c r="O331" i="2"/>
  <c r="P19" i="6"/>
  <c r="N14" i="5"/>
  <c r="O34" i="5"/>
  <c r="P22" i="3"/>
  <c r="M12" i="3"/>
  <c r="P331" i="2"/>
  <c r="M329" i="2"/>
  <c r="O32" i="21"/>
  <c r="L30" i="21"/>
  <c r="O30" i="21" s="1"/>
  <c r="P96" i="21"/>
  <c r="O96" i="21"/>
  <c r="N94" i="21"/>
  <c r="M329" i="20"/>
  <c r="P329" i="20" s="1"/>
  <c r="P331" i="20"/>
  <c r="O57" i="20"/>
  <c r="L55" i="20"/>
  <c r="O120" i="21"/>
  <c r="L118" i="21"/>
  <c r="O118" i="21" s="1"/>
  <c r="P337" i="19"/>
  <c r="M26" i="19"/>
  <c r="M20" i="19" s="1"/>
  <c r="O19" i="19"/>
  <c r="O222" i="19"/>
  <c r="L220" i="19"/>
  <c r="O220" i="19" s="1"/>
  <c r="O55" i="19"/>
  <c r="L53" i="19"/>
  <c r="O53" i="19" s="1"/>
  <c r="P9" i="19"/>
  <c r="P22" i="19"/>
  <c r="M12" i="19"/>
  <c r="L41" i="18"/>
  <c r="O43" i="18"/>
  <c r="L638" i="16"/>
  <c r="O640" i="16"/>
  <c r="O32" i="17"/>
  <c r="L30" i="17"/>
  <c r="O30" i="17" s="1"/>
  <c r="O273" i="16"/>
  <c r="L271" i="16"/>
  <c r="M43" i="16"/>
  <c r="O23" i="16"/>
  <c r="L13" i="16"/>
  <c r="O13" i="16" s="1"/>
  <c r="O16" i="17"/>
  <c r="L638" i="14"/>
  <c r="O640" i="14"/>
  <c r="L94" i="16"/>
  <c r="O94" i="16" s="1"/>
  <c r="O96" i="16"/>
  <c r="P220" i="14"/>
  <c r="M331" i="14"/>
  <c r="M26" i="14"/>
  <c r="M20" i="14" s="1"/>
  <c r="P337" i="14"/>
  <c r="L94" i="14"/>
  <c r="O94" i="14" s="1"/>
  <c r="O96" i="14"/>
  <c r="O55" i="13"/>
  <c r="P96" i="11"/>
  <c r="M28" i="11"/>
  <c r="P28" i="11" s="1"/>
  <c r="P29" i="11"/>
  <c r="O32" i="12"/>
  <c r="L30" i="12"/>
  <c r="P331" i="11"/>
  <c r="M28" i="6"/>
  <c r="P28" i="6" s="1"/>
  <c r="P30" i="6"/>
  <c r="O120" i="11"/>
  <c r="L118" i="11"/>
  <c r="O118" i="11" s="1"/>
  <c r="L290" i="10"/>
  <c r="O290" i="10" s="1"/>
  <c r="O24" i="8"/>
  <c r="L14" i="8"/>
  <c r="O14" i="8" s="1"/>
  <c r="O144" i="8"/>
  <c r="L142" i="8"/>
  <c r="O142" i="6"/>
  <c r="L140" i="6"/>
  <c r="O140" i="6" s="1"/>
  <c r="O70" i="10"/>
  <c r="L68" i="10"/>
  <c r="O24" i="7"/>
  <c r="L14" i="7"/>
  <c r="O14" i="7" s="1"/>
  <c r="M28" i="12"/>
  <c r="P28" i="12" s="1"/>
  <c r="P29" i="12"/>
  <c r="O26" i="6"/>
  <c r="L16" i="6"/>
  <c r="O16" i="6" s="1"/>
  <c r="O30" i="9"/>
  <c r="O19" i="8"/>
  <c r="P19" i="7"/>
  <c r="N11" i="6"/>
  <c r="N9" i="6" s="1"/>
  <c r="O26" i="9"/>
  <c r="L16" i="9"/>
  <c r="O16" i="9" s="1"/>
  <c r="O222" i="8"/>
  <c r="L220" i="8"/>
  <c r="O220" i="8" s="1"/>
  <c r="O26" i="7"/>
  <c r="L16" i="7"/>
  <c r="O16" i="7" s="1"/>
  <c r="N12" i="6"/>
  <c r="N10" i="6" s="1"/>
  <c r="N20" i="6"/>
  <c r="N18" i="6" s="1"/>
  <c r="O26" i="5"/>
  <c r="L16" i="5"/>
  <c r="O16" i="5" s="1"/>
  <c r="O31" i="4"/>
  <c r="L29" i="4"/>
  <c r="L11" i="4"/>
  <c r="O57" i="4"/>
  <c r="L22" i="4"/>
  <c r="L55" i="4"/>
  <c r="O403" i="1"/>
  <c r="L31" i="1"/>
  <c r="L11" i="1" s="1"/>
  <c r="P337" i="2"/>
  <c r="M337" i="1"/>
  <c r="P337" i="1" s="1"/>
  <c r="M26" i="2"/>
  <c r="N222" i="1"/>
  <c r="O32" i="5"/>
  <c r="P312" i="7"/>
  <c r="M310" i="7"/>
  <c r="P310" i="7" s="1"/>
  <c r="M312" i="1"/>
  <c r="O32" i="7"/>
  <c r="L30" i="7"/>
  <c r="O30" i="7" s="1"/>
  <c r="N28" i="5"/>
  <c r="O640" i="3"/>
  <c r="L638" i="3"/>
  <c r="M55" i="1"/>
  <c r="P57" i="1"/>
  <c r="O26" i="8"/>
  <c r="L16" i="8"/>
  <c r="O16" i="8" s="1"/>
  <c r="N12" i="5"/>
  <c r="N10" i="5" s="1"/>
  <c r="N20" i="5"/>
  <c r="N18" i="5" s="1"/>
  <c r="L24" i="1"/>
  <c r="L14" i="3"/>
  <c r="O14" i="3" s="1"/>
  <c r="L34" i="1"/>
  <c r="L70" i="1"/>
  <c r="O70" i="1" s="1"/>
  <c r="L26" i="1"/>
  <c r="O24" i="20"/>
  <c r="L14" i="20"/>
  <c r="O14" i="20" s="1"/>
  <c r="M53" i="19"/>
  <c r="P53" i="19" s="1"/>
  <c r="P55" i="19"/>
  <c r="O45" i="19"/>
  <c r="L22" i="19"/>
  <c r="L43" i="19"/>
  <c r="L29" i="16"/>
  <c r="O31" i="16"/>
  <c r="O26" i="15"/>
  <c r="L16" i="15"/>
  <c r="O16" i="15" s="1"/>
  <c r="M26" i="13"/>
  <c r="M20" i="13" s="1"/>
  <c r="P49" i="13"/>
  <c r="N20" i="12"/>
  <c r="N18" i="12" s="1"/>
  <c r="N12" i="12"/>
  <c r="N10" i="12" s="1"/>
  <c r="N8" i="12" s="1"/>
  <c r="O638" i="10"/>
  <c r="L636" i="10"/>
  <c r="O636" i="10" s="1"/>
  <c r="L19" i="1"/>
  <c r="O21" i="1"/>
  <c r="O640" i="4"/>
  <c r="L638" i="4"/>
  <c r="L29" i="21"/>
  <c r="O31" i="21"/>
  <c r="L11" i="21"/>
  <c r="L638" i="20"/>
  <c r="O640" i="20"/>
  <c r="O252" i="21"/>
  <c r="L250" i="21"/>
  <c r="O250" i="21" s="1"/>
  <c r="L290" i="20"/>
  <c r="O290" i="20" s="1"/>
  <c r="O23" i="21"/>
  <c r="L13" i="21"/>
  <c r="O13" i="21" s="1"/>
  <c r="P273" i="20"/>
  <c r="M271" i="20"/>
  <c r="P271" i="20" s="1"/>
  <c r="P9" i="21"/>
  <c r="O23" i="20"/>
  <c r="L13" i="20"/>
  <c r="O13" i="20" s="1"/>
  <c r="N30" i="20"/>
  <c r="O30" i="20" s="1"/>
  <c r="O32" i="20"/>
  <c r="N12" i="20"/>
  <c r="N10" i="20" s="1"/>
  <c r="N8" i="20" s="1"/>
  <c r="N20" i="20"/>
  <c r="N18" i="20" s="1"/>
  <c r="L118" i="19"/>
  <c r="O118" i="19" s="1"/>
  <c r="L22" i="20"/>
  <c r="L11" i="19"/>
  <c r="O26" i="19"/>
  <c r="L16" i="19"/>
  <c r="O16" i="19" s="1"/>
  <c r="M9" i="18"/>
  <c r="O640" i="18"/>
  <c r="L638" i="18"/>
  <c r="O23" i="18"/>
  <c r="L13" i="18"/>
  <c r="O13" i="18" s="1"/>
  <c r="O57" i="17"/>
  <c r="L22" i="17"/>
  <c r="L55" i="17"/>
  <c r="P222" i="19"/>
  <c r="L250" i="17"/>
  <c r="O250" i="17" s="1"/>
  <c r="O252" i="17"/>
  <c r="O70" i="16"/>
  <c r="L68" i="16"/>
  <c r="M118" i="16"/>
  <c r="P118" i="16" s="1"/>
  <c r="P120" i="16"/>
  <c r="O32" i="18"/>
  <c r="L30" i="18"/>
  <c r="O30" i="18" s="1"/>
  <c r="O57" i="18"/>
  <c r="L55" i="18"/>
  <c r="P11" i="15"/>
  <c r="M9" i="15"/>
  <c r="O26" i="17"/>
  <c r="M41" i="14"/>
  <c r="L41" i="15"/>
  <c r="O43" i="15"/>
  <c r="O29" i="13"/>
  <c r="M20" i="12"/>
  <c r="P22" i="12"/>
  <c r="M12" i="12"/>
  <c r="O312" i="11"/>
  <c r="L310" i="11"/>
  <c r="O310" i="11" s="1"/>
  <c r="P68" i="11"/>
  <c r="L94" i="12"/>
  <c r="O94" i="12" s="1"/>
  <c r="P66" i="11"/>
  <c r="O23" i="9"/>
  <c r="L13" i="9"/>
  <c r="O13" i="9" s="1"/>
  <c r="P41" i="9"/>
  <c r="P9" i="13"/>
  <c r="O640" i="8"/>
  <c r="L638" i="8"/>
  <c r="L22" i="8"/>
  <c r="O23" i="8"/>
  <c r="L13" i="8"/>
  <c r="O13" i="8" s="1"/>
  <c r="L638" i="7"/>
  <c r="O640" i="7"/>
  <c r="O273" i="7"/>
  <c r="L271" i="7"/>
  <c r="O271" i="7" s="1"/>
  <c r="O23" i="10"/>
  <c r="L13" i="10"/>
  <c r="O13" i="10" s="1"/>
  <c r="O640" i="6"/>
  <c r="L638" i="6"/>
  <c r="M28" i="5"/>
  <c r="P28" i="5" s="1"/>
  <c r="P29" i="5"/>
  <c r="M28" i="3"/>
  <c r="P28" i="3" s="1"/>
  <c r="P29" i="3"/>
  <c r="P102" i="5"/>
  <c r="M96" i="5"/>
  <c r="P102" i="3"/>
  <c r="M96" i="3"/>
  <c r="M102" i="1"/>
  <c r="P102" i="1" s="1"/>
  <c r="P55" i="10"/>
  <c r="M53" i="10"/>
  <c r="P53" i="10" s="1"/>
  <c r="O32" i="9"/>
  <c r="O11" i="8"/>
  <c r="L9" i="8"/>
  <c r="M9" i="7"/>
  <c r="P11" i="7"/>
  <c r="L329" i="2"/>
  <c r="L13" i="4"/>
  <c r="O13" i="4" s="1"/>
  <c r="O23" i="4"/>
  <c r="M9" i="2"/>
  <c r="P11" i="2"/>
  <c r="M120" i="1"/>
  <c r="L220" i="3"/>
  <c r="O220" i="3" s="1"/>
  <c r="P53" i="5"/>
  <c r="P310" i="3"/>
  <c r="P118" i="2"/>
  <c r="L9" i="2"/>
  <c r="O11" i="2"/>
  <c r="M28" i="1"/>
  <c r="P28" i="1" s="1"/>
  <c r="P29" i="1"/>
  <c r="P49" i="8"/>
  <c r="M26" i="8"/>
  <c r="M49" i="1"/>
  <c r="O312" i="4"/>
  <c r="L310" i="4"/>
  <c r="O41" i="4"/>
  <c r="O32" i="3"/>
  <c r="L30" i="3"/>
  <c r="O30" i="3" s="1"/>
  <c r="O32" i="4"/>
  <c r="L30" i="4"/>
  <c r="O30" i="4" s="1"/>
  <c r="O26" i="3"/>
  <c r="L16" i="3"/>
  <c r="O16" i="3" s="1"/>
  <c r="L640" i="1"/>
  <c r="L13" i="2"/>
  <c r="O13" i="2" s="1"/>
  <c r="L45" i="1"/>
  <c r="N37" i="18" l="1"/>
  <c r="O292" i="17"/>
  <c r="L250" i="15"/>
  <c r="O250" i="15" s="1"/>
  <c r="L310" i="21"/>
  <c r="O310" i="21" s="1"/>
  <c r="L118" i="10"/>
  <c r="O118" i="10" s="1"/>
  <c r="L271" i="13"/>
  <c r="O271" i="13" s="1"/>
  <c r="L140" i="4"/>
  <c r="O140" i="4" s="1"/>
  <c r="L250" i="19"/>
  <c r="O250" i="19" s="1"/>
  <c r="L53" i="7"/>
  <c r="O53" i="7" s="1"/>
  <c r="O68" i="2"/>
  <c r="O55" i="9"/>
  <c r="N37" i="15"/>
  <c r="O43" i="6"/>
  <c r="L250" i="13"/>
  <c r="O250" i="13" s="1"/>
  <c r="P26" i="9"/>
  <c r="O312" i="15"/>
  <c r="O55" i="14"/>
  <c r="L118" i="6"/>
  <c r="O118" i="6" s="1"/>
  <c r="M16" i="7"/>
  <c r="P16" i="7" s="1"/>
  <c r="N310" i="1"/>
  <c r="O331" i="15"/>
  <c r="O53" i="15"/>
  <c r="O331" i="8"/>
  <c r="O96" i="20"/>
  <c r="L290" i="14"/>
  <c r="O290" i="14" s="1"/>
  <c r="O331" i="11"/>
  <c r="O55" i="12"/>
  <c r="O252" i="3"/>
  <c r="L290" i="4"/>
  <c r="O290" i="4" s="1"/>
  <c r="O638" i="13"/>
  <c r="O292" i="2"/>
  <c r="L636" i="11"/>
  <c r="O636" i="11" s="1"/>
  <c r="L118" i="18"/>
  <c r="O118" i="18" s="1"/>
  <c r="L290" i="19"/>
  <c r="O290" i="19" s="1"/>
  <c r="O14" i="2"/>
  <c r="O43" i="20"/>
  <c r="O43" i="9"/>
  <c r="P12" i="8"/>
  <c r="O222" i="4"/>
  <c r="N8" i="7"/>
  <c r="L290" i="11"/>
  <c r="O290" i="11" s="1"/>
  <c r="N8" i="13"/>
  <c r="L310" i="3"/>
  <c r="O310" i="3" s="1"/>
  <c r="O43" i="13"/>
  <c r="L140" i="10"/>
  <c r="O140" i="10" s="1"/>
  <c r="M20" i="7"/>
  <c r="P20" i="7" s="1"/>
  <c r="L66" i="17"/>
  <c r="O66" i="17" s="1"/>
  <c r="O43" i="8"/>
  <c r="O273" i="18"/>
  <c r="L250" i="16"/>
  <c r="O250" i="16" s="1"/>
  <c r="L66" i="8"/>
  <c r="O66" i="8" s="1"/>
  <c r="O14" i="5"/>
  <c r="O273" i="20"/>
  <c r="L66" i="18"/>
  <c r="O66" i="18" s="1"/>
  <c r="O55" i="16"/>
  <c r="O273" i="15"/>
  <c r="L41" i="10"/>
  <c r="O41" i="10" s="1"/>
  <c r="L41" i="2"/>
  <c r="O41" i="2" s="1"/>
  <c r="N37" i="8"/>
  <c r="O331" i="10"/>
  <c r="L310" i="7"/>
  <c r="O310" i="7" s="1"/>
  <c r="O220" i="13"/>
  <c r="O222" i="13"/>
  <c r="O142" i="17"/>
  <c r="O22" i="5"/>
  <c r="N8" i="15"/>
  <c r="N8" i="14"/>
  <c r="L94" i="3"/>
  <c r="O94" i="3" s="1"/>
  <c r="L20" i="13"/>
  <c r="O20" i="13" s="1"/>
  <c r="L41" i="17"/>
  <c r="O41" i="17" s="1"/>
  <c r="L290" i="21"/>
  <c r="O290" i="21" s="1"/>
  <c r="L310" i="18"/>
  <c r="O310" i="18" s="1"/>
  <c r="L41" i="11"/>
  <c r="O41" i="11" s="1"/>
  <c r="O142" i="5"/>
  <c r="L12" i="18"/>
  <c r="L10" i="18" s="1"/>
  <c r="O10" i="18" s="1"/>
  <c r="N37" i="5"/>
  <c r="O331" i="5"/>
  <c r="L12" i="9"/>
  <c r="O12" i="9" s="1"/>
  <c r="N37" i="6"/>
  <c r="P250" i="5"/>
  <c r="L220" i="11"/>
  <c r="O220" i="11" s="1"/>
  <c r="L220" i="7"/>
  <c r="O220" i="7" s="1"/>
  <c r="L250" i="7"/>
  <c r="O250" i="7" s="1"/>
  <c r="L94" i="8"/>
  <c r="O94" i="8" s="1"/>
  <c r="L12" i="5"/>
  <c r="O12" i="5" s="1"/>
  <c r="O312" i="6"/>
  <c r="L329" i="4"/>
  <c r="O329" i="4" s="1"/>
  <c r="O142" i="18"/>
  <c r="L20" i="6"/>
  <c r="O20" i="6" s="1"/>
  <c r="M16" i="9"/>
  <c r="P16" i="9" s="1"/>
  <c r="N250" i="1"/>
  <c r="O96" i="10"/>
  <c r="L118" i="13"/>
  <c r="O118" i="13" s="1"/>
  <c r="L118" i="4"/>
  <c r="O118" i="4" s="1"/>
  <c r="L20" i="9"/>
  <c r="O20" i="9" s="1"/>
  <c r="L66" i="9"/>
  <c r="O66" i="9" s="1"/>
  <c r="L94" i="19"/>
  <c r="O94" i="19" s="1"/>
  <c r="O53" i="11"/>
  <c r="L140" i="7"/>
  <c r="O140" i="7" s="1"/>
  <c r="N37" i="11"/>
  <c r="O120" i="16"/>
  <c r="L118" i="16"/>
  <c r="O118" i="16" s="1"/>
  <c r="L66" i="6"/>
  <c r="O66" i="6" s="1"/>
  <c r="L12" i="13"/>
  <c r="L10" i="13" s="1"/>
  <c r="O10" i="13" s="1"/>
  <c r="L20" i="12"/>
  <c r="O20" i="12" s="1"/>
  <c r="L290" i="12"/>
  <c r="O290" i="12" s="1"/>
  <c r="N12" i="1"/>
  <c r="N10" i="1" s="1"/>
  <c r="L290" i="15"/>
  <c r="O290" i="15" s="1"/>
  <c r="L250" i="6"/>
  <c r="O250" i="6" s="1"/>
  <c r="L331" i="1"/>
  <c r="O331" i="1" s="1"/>
  <c r="O96" i="17"/>
  <c r="N37" i="10"/>
  <c r="L118" i="20"/>
  <c r="O118" i="20" s="1"/>
  <c r="O66" i="12"/>
  <c r="O30" i="1"/>
  <c r="P96" i="7"/>
  <c r="N37" i="12"/>
  <c r="L41" i="3"/>
  <c r="O41" i="3" s="1"/>
  <c r="M16" i="5"/>
  <c r="P16" i="5" s="1"/>
  <c r="O290" i="6"/>
  <c r="P26" i="5"/>
  <c r="L220" i="12"/>
  <c r="O220" i="12" s="1"/>
  <c r="N8" i="2"/>
  <c r="L220" i="2"/>
  <c r="O220" i="2" s="1"/>
  <c r="L12" i="7"/>
  <c r="O12" i="7" s="1"/>
  <c r="L20" i="18"/>
  <c r="O20" i="18" s="1"/>
  <c r="N37" i="17"/>
  <c r="L140" i="9"/>
  <c r="O140" i="9" s="1"/>
  <c r="L28" i="13"/>
  <c r="O28" i="13" s="1"/>
  <c r="L20" i="7"/>
  <c r="O20" i="7" s="1"/>
  <c r="P252" i="1"/>
  <c r="O34" i="1"/>
  <c r="O55" i="5"/>
  <c r="O11" i="15"/>
  <c r="L250" i="14"/>
  <c r="O250" i="14" s="1"/>
  <c r="L271" i="12"/>
  <c r="O271" i="12" s="1"/>
  <c r="O273" i="12"/>
  <c r="P120" i="1"/>
  <c r="O68" i="14"/>
  <c r="L329" i="3"/>
  <c r="O329" i="3" s="1"/>
  <c r="N8" i="4"/>
  <c r="N8" i="8"/>
  <c r="O96" i="5"/>
  <c r="L94" i="5"/>
  <c r="O94" i="5" s="1"/>
  <c r="L12" i="6"/>
  <c r="O12" i="6" s="1"/>
  <c r="O220" i="16"/>
  <c r="N290" i="1"/>
  <c r="N8" i="18"/>
  <c r="L273" i="1"/>
  <c r="O273" i="1" s="1"/>
  <c r="O22" i="12"/>
  <c r="L220" i="20"/>
  <c r="O220" i="20" s="1"/>
  <c r="P271" i="4"/>
  <c r="L290" i="7"/>
  <c r="O290" i="7" s="1"/>
  <c r="N37" i="4"/>
  <c r="L220" i="5"/>
  <c r="O220" i="5" s="1"/>
  <c r="N8" i="16"/>
  <c r="L94" i="6"/>
  <c r="O94" i="6" s="1"/>
  <c r="O142" i="11"/>
  <c r="L220" i="18"/>
  <c r="O220" i="18" s="1"/>
  <c r="O222" i="18"/>
  <c r="L96" i="1"/>
  <c r="O96" i="1" s="1"/>
  <c r="P312" i="1"/>
  <c r="L310" i="8"/>
  <c r="O310" i="8" s="1"/>
  <c r="L220" i="21"/>
  <c r="O220" i="21" s="1"/>
  <c r="N20" i="1"/>
  <c r="N18" i="1" s="1"/>
  <c r="O250" i="2"/>
  <c r="O292" i="8"/>
  <c r="M20" i="17"/>
  <c r="M18" i="17" s="1"/>
  <c r="P18" i="17" s="1"/>
  <c r="M16" i="17"/>
  <c r="N8" i="11"/>
  <c r="M37" i="6"/>
  <c r="L312" i="1"/>
  <c r="O312" i="1" s="1"/>
  <c r="P220" i="13"/>
  <c r="N37" i="16"/>
  <c r="N8" i="5"/>
  <c r="L20" i="3"/>
  <c r="L18" i="3" s="1"/>
  <c r="O18" i="3" s="1"/>
  <c r="L250" i="12"/>
  <c r="O250" i="12" s="1"/>
  <c r="L222" i="1"/>
  <c r="O222" i="1" s="1"/>
  <c r="O271" i="16"/>
  <c r="P12" i="21"/>
  <c r="L20" i="14"/>
  <c r="O20" i="14" s="1"/>
  <c r="L329" i="14"/>
  <c r="O329" i="14" s="1"/>
  <c r="O331" i="19"/>
  <c r="L329" i="19"/>
  <c r="O329" i="19" s="1"/>
  <c r="L12" i="10"/>
  <c r="L10" i="10" s="1"/>
  <c r="O10" i="10" s="1"/>
  <c r="L20" i="10"/>
  <c r="L18" i="10" s="1"/>
  <c r="O18" i="10" s="1"/>
  <c r="L12" i="14"/>
  <c r="O12" i="14" s="1"/>
  <c r="O312" i="16"/>
  <c r="L310" i="16"/>
  <c r="O310" i="16" s="1"/>
  <c r="M18" i="7"/>
  <c r="P18" i="7" s="1"/>
  <c r="L252" i="1"/>
  <c r="O252" i="1" s="1"/>
  <c r="L118" i="15"/>
  <c r="O118" i="15" s="1"/>
  <c r="O220" i="17"/>
  <c r="P220" i="17"/>
  <c r="L310" i="20"/>
  <c r="O310" i="20" s="1"/>
  <c r="O312" i="20"/>
  <c r="L53" i="3"/>
  <c r="O53" i="3" s="1"/>
  <c r="P12" i="2"/>
  <c r="O252" i="9"/>
  <c r="L250" i="9"/>
  <c r="O250" i="9" s="1"/>
  <c r="M290" i="1"/>
  <c r="M140" i="1"/>
  <c r="N8" i="17"/>
  <c r="P290" i="2"/>
  <c r="M16" i="11"/>
  <c r="P16" i="11" s="1"/>
  <c r="P26" i="11"/>
  <c r="M250" i="1"/>
  <c r="L636" i="12"/>
  <c r="O636" i="12" s="1"/>
  <c r="L68" i="1"/>
  <c r="O68" i="1" s="1"/>
  <c r="N37" i="13"/>
  <c r="P20" i="10"/>
  <c r="P22" i="1"/>
  <c r="P18" i="4"/>
  <c r="N8" i="9"/>
  <c r="M37" i="20"/>
  <c r="P37" i="20" s="1"/>
  <c r="M271" i="1"/>
  <c r="L12" i="3"/>
  <c r="O12" i="3" s="1"/>
  <c r="L290" i="18"/>
  <c r="O290" i="18" s="1"/>
  <c r="O292" i="18"/>
  <c r="O140" i="21"/>
  <c r="N37" i="14"/>
  <c r="M331" i="1"/>
  <c r="P331" i="1" s="1"/>
  <c r="L12" i="16"/>
  <c r="O12" i="16" s="1"/>
  <c r="O11" i="20"/>
  <c r="L9" i="20"/>
  <c r="O9" i="20" s="1"/>
  <c r="O222" i="15"/>
  <c r="L220" i="15"/>
  <c r="O220" i="15" s="1"/>
  <c r="M37" i="11"/>
  <c r="P37" i="11" s="1"/>
  <c r="P331" i="8"/>
  <c r="M329" i="8"/>
  <c r="P329" i="8" s="1"/>
  <c r="M18" i="11"/>
  <c r="P18" i="11" s="1"/>
  <c r="P20" i="11"/>
  <c r="M118" i="1"/>
  <c r="P118" i="1" s="1"/>
  <c r="P12" i="17"/>
  <c r="L94" i="18"/>
  <c r="O94" i="18" s="1"/>
  <c r="O140" i="17"/>
  <c r="L292" i="1"/>
  <c r="O292" i="1" s="1"/>
  <c r="P20" i="9"/>
  <c r="N220" i="1"/>
  <c r="L20" i="16"/>
  <c r="O20" i="16" s="1"/>
  <c r="O252" i="10"/>
  <c r="L250" i="10"/>
  <c r="O250" i="10" s="1"/>
  <c r="O29" i="20"/>
  <c r="L28" i="20"/>
  <c r="O11" i="12"/>
  <c r="L9" i="12"/>
  <c r="O9" i="12" s="1"/>
  <c r="O331" i="18"/>
  <c r="L329" i="18"/>
  <c r="O329" i="18" s="1"/>
  <c r="N37" i="3"/>
  <c r="L9" i="13"/>
  <c r="O9" i="13" s="1"/>
  <c r="O32" i="1"/>
  <c r="L13" i="1"/>
  <c r="O13" i="1" s="1"/>
  <c r="L310" i="2"/>
  <c r="O310" i="2" s="1"/>
  <c r="O312" i="2"/>
  <c r="O292" i="13"/>
  <c r="L290" i="13"/>
  <c r="O290" i="13" s="1"/>
  <c r="O271" i="19"/>
  <c r="L271" i="21"/>
  <c r="O271" i="21" s="1"/>
  <c r="O273" i="21"/>
  <c r="L28" i="2"/>
  <c r="O28" i="2" s="1"/>
  <c r="O29" i="2"/>
  <c r="L290" i="16"/>
  <c r="O290" i="16" s="1"/>
  <c r="O292" i="16"/>
  <c r="L310" i="17"/>
  <c r="O310" i="17" s="1"/>
  <c r="O312" i="17"/>
  <c r="P273" i="1"/>
  <c r="P66" i="14"/>
  <c r="M37" i="18"/>
  <c r="P37" i="18" s="1"/>
  <c r="L41" i="5"/>
  <c r="O41" i="5" s="1"/>
  <c r="M18" i="9"/>
  <c r="P18" i="9" s="1"/>
  <c r="P68" i="9"/>
  <c r="M66" i="9"/>
  <c r="P66" i="9" s="1"/>
  <c r="N37" i="19"/>
  <c r="P26" i="18"/>
  <c r="M16" i="18"/>
  <c r="P16" i="18" s="1"/>
  <c r="L636" i="15"/>
  <c r="O636" i="15" s="1"/>
  <c r="O638" i="15"/>
  <c r="O222" i="10"/>
  <c r="L220" i="10"/>
  <c r="O220" i="10" s="1"/>
  <c r="P142" i="1"/>
  <c r="O68" i="20"/>
  <c r="L66" i="20"/>
  <c r="O66" i="20" s="1"/>
  <c r="L66" i="19"/>
  <c r="O66" i="19" s="1"/>
  <c r="O68" i="19"/>
  <c r="P12" i="11"/>
  <c r="O312" i="19"/>
  <c r="L310" i="19"/>
  <c r="O310" i="19" s="1"/>
  <c r="O120" i="5"/>
  <c r="L118" i="5"/>
  <c r="O118" i="5" s="1"/>
  <c r="P20" i="3"/>
  <c r="M18" i="3"/>
  <c r="P18" i="3" s="1"/>
  <c r="P20" i="13"/>
  <c r="M18" i="13"/>
  <c r="P18" i="13" s="1"/>
  <c r="P20" i="16"/>
  <c r="M18" i="16"/>
  <c r="P18" i="16" s="1"/>
  <c r="O22" i="8"/>
  <c r="L12" i="8"/>
  <c r="L20" i="8"/>
  <c r="O55" i="17"/>
  <c r="L53" i="17"/>
  <c r="O30" i="12"/>
  <c r="L28" i="12"/>
  <c r="O28" i="12" s="1"/>
  <c r="O638" i="16"/>
  <c r="L636" i="16"/>
  <c r="O636" i="16" s="1"/>
  <c r="P12" i="19"/>
  <c r="N37" i="21"/>
  <c r="O94" i="21"/>
  <c r="P94" i="21"/>
  <c r="O11" i="7"/>
  <c r="L9" i="7"/>
  <c r="P331" i="10"/>
  <c r="M329" i="10"/>
  <c r="P329" i="10" s="1"/>
  <c r="O29" i="14"/>
  <c r="L28" i="14"/>
  <c r="O28" i="14" s="1"/>
  <c r="P20" i="14"/>
  <c r="M18" i="14"/>
  <c r="P18" i="14" s="1"/>
  <c r="O638" i="19"/>
  <c r="L636" i="19"/>
  <c r="O636" i="19" s="1"/>
  <c r="O29" i="11"/>
  <c r="L28" i="11"/>
  <c r="O28" i="11" s="1"/>
  <c r="N140" i="1"/>
  <c r="P12" i="7"/>
  <c r="M10" i="7"/>
  <c r="P10" i="7" s="1"/>
  <c r="O22" i="17"/>
  <c r="L12" i="17"/>
  <c r="L20" i="17"/>
  <c r="P26" i="2"/>
  <c r="M16" i="2"/>
  <c r="M20" i="2"/>
  <c r="O11" i="4"/>
  <c r="L9" i="4"/>
  <c r="O271" i="6"/>
  <c r="L28" i="7"/>
  <c r="O28" i="7" s="1"/>
  <c r="O29" i="7"/>
  <c r="P9" i="12"/>
  <c r="L28" i="9"/>
  <c r="O28" i="9" s="1"/>
  <c r="O29" i="9"/>
  <c r="O29" i="8"/>
  <c r="L28" i="8"/>
  <c r="O28" i="8" s="1"/>
  <c r="P9" i="10"/>
  <c r="O120" i="17"/>
  <c r="L118" i="17"/>
  <c r="O118" i="17" s="1"/>
  <c r="P26" i="21"/>
  <c r="M16" i="21"/>
  <c r="M20" i="21"/>
  <c r="O68" i="21"/>
  <c r="L66" i="21"/>
  <c r="O66" i="21" s="1"/>
  <c r="L20" i="15"/>
  <c r="O22" i="15"/>
  <c r="L12" i="15"/>
  <c r="L28" i="18"/>
  <c r="O28" i="18" s="1"/>
  <c r="O29" i="18"/>
  <c r="P140" i="18"/>
  <c r="O12" i="12"/>
  <c r="L10" i="12"/>
  <c r="P41" i="13"/>
  <c r="O9" i="16"/>
  <c r="P9" i="15"/>
  <c r="O638" i="14"/>
  <c r="L636" i="14"/>
  <c r="O636" i="14" s="1"/>
  <c r="O11" i="9"/>
  <c r="L9" i="9"/>
  <c r="O12" i="18"/>
  <c r="O68" i="5"/>
  <c r="L66" i="5"/>
  <c r="O66" i="5" s="1"/>
  <c r="P12" i="4"/>
  <c r="M10" i="4"/>
  <c r="P10" i="4" s="1"/>
  <c r="P12" i="16"/>
  <c r="O11" i="18"/>
  <c r="L9" i="18"/>
  <c r="O310" i="4"/>
  <c r="P9" i="18"/>
  <c r="O19" i="1"/>
  <c r="M310" i="1"/>
  <c r="P96" i="5"/>
  <c r="M94" i="5"/>
  <c r="L636" i="6"/>
  <c r="O636" i="6" s="1"/>
  <c r="O638" i="6"/>
  <c r="L636" i="8"/>
  <c r="O636" i="8" s="1"/>
  <c r="O638" i="8"/>
  <c r="O55" i="18"/>
  <c r="L53" i="18"/>
  <c r="O53" i="18" s="1"/>
  <c r="O68" i="16"/>
  <c r="L66" i="16"/>
  <c r="O66" i="16" s="1"/>
  <c r="O11" i="19"/>
  <c r="L9" i="19"/>
  <c r="O29" i="21"/>
  <c r="L28" i="21"/>
  <c r="O28" i="21" s="1"/>
  <c r="L28" i="16"/>
  <c r="O28" i="16" s="1"/>
  <c r="O29" i="16"/>
  <c r="O638" i="3"/>
  <c r="L636" i="3"/>
  <c r="O636" i="3" s="1"/>
  <c r="O31" i="1"/>
  <c r="L29" i="1"/>
  <c r="L28" i="4"/>
  <c r="O28" i="4" s="1"/>
  <c r="O29" i="4"/>
  <c r="N8" i="6"/>
  <c r="O53" i="13"/>
  <c r="P26" i="14"/>
  <c r="M16" i="14"/>
  <c r="P16" i="14" s="1"/>
  <c r="O41" i="18"/>
  <c r="O55" i="20"/>
  <c r="L53" i="20"/>
  <c r="O53" i="20" s="1"/>
  <c r="M37" i="2"/>
  <c r="P41" i="2"/>
  <c r="O68" i="13"/>
  <c r="L66" i="13"/>
  <c r="O66" i="13" s="1"/>
  <c r="O66" i="14"/>
  <c r="N66" i="1"/>
  <c r="P26" i="16"/>
  <c r="M16" i="16"/>
  <c r="P16" i="16" s="1"/>
  <c r="P9" i="17"/>
  <c r="M37" i="19"/>
  <c r="P41" i="19"/>
  <c r="O94" i="2"/>
  <c r="L20" i="2"/>
  <c r="O22" i="2"/>
  <c r="L12" i="2"/>
  <c r="P292" i="1"/>
  <c r="O41" i="12"/>
  <c r="P26" i="10"/>
  <c r="M16" i="10"/>
  <c r="P16" i="10" s="1"/>
  <c r="P12" i="13"/>
  <c r="P12" i="15"/>
  <c r="P26" i="15"/>
  <c r="M16" i="15"/>
  <c r="P16" i="15" s="1"/>
  <c r="O9" i="15"/>
  <c r="O11" i="6"/>
  <c r="L9" i="6"/>
  <c r="N29" i="1"/>
  <c r="N28" i="1" s="1"/>
  <c r="N11" i="1"/>
  <c r="N9" i="1" s="1"/>
  <c r="P9" i="6"/>
  <c r="P41" i="6"/>
  <c r="M37" i="12"/>
  <c r="M18" i="10"/>
  <c r="P18" i="10" s="1"/>
  <c r="L43" i="1"/>
  <c r="L22" i="1"/>
  <c r="O45" i="1"/>
  <c r="O9" i="8"/>
  <c r="P41" i="14"/>
  <c r="L9" i="21"/>
  <c r="O11" i="21"/>
  <c r="P20" i="5"/>
  <c r="M18" i="5"/>
  <c r="P18" i="5" s="1"/>
  <c r="O57" i="1"/>
  <c r="L55" i="1"/>
  <c r="P9" i="2"/>
  <c r="O329" i="2"/>
  <c r="O638" i="7"/>
  <c r="L636" i="7"/>
  <c r="O636" i="7" s="1"/>
  <c r="P12" i="12"/>
  <c r="M10" i="12"/>
  <c r="P10" i="12" s="1"/>
  <c r="O41" i="15"/>
  <c r="O22" i="20"/>
  <c r="L12" i="20"/>
  <c r="L20" i="20"/>
  <c r="O638" i="4"/>
  <c r="L636" i="4"/>
  <c r="O636" i="4" s="1"/>
  <c r="O43" i="19"/>
  <c r="L41" i="19"/>
  <c r="O142" i="8"/>
  <c r="L140" i="8"/>
  <c r="O140" i="8" s="1"/>
  <c r="O41" i="13"/>
  <c r="P331" i="14"/>
  <c r="M329" i="14"/>
  <c r="P329" i="14" s="1"/>
  <c r="P329" i="2"/>
  <c r="P96" i="13"/>
  <c r="M94" i="13"/>
  <c r="P94" i="13" s="1"/>
  <c r="P68" i="3"/>
  <c r="M66" i="3"/>
  <c r="M68" i="1"/>
  <c r="P68" i="1" s="1"/>
  <c r="O250" i="4"/>
  <c r="O222" i="14"/>
  <c r="L220" i="14"/>
  <c r="O220" i="14" s="1"/>
  <c r="P222" i="1"/>
  <c r="O271" i="14"/>
  <c r="N271" i="1"/>
  <c r="M37" i="4"/>
  <c r="P20" i="15"/>
  <c r="M18" i="15"/>
  <c r="P18" i="15" s="1"/>
  <c r="O22" i="21"/>
  <c r="L12" i="21"/>
  <c r="L20" i="21"/>
  <c r="L28" i="6"/>
  <c r="O28" i="6" s="1"/>
  <c r="O29" i="6"/>
  <c r="N8" i="10"/>
  <c r="O55" i="6"/>
  <c r="L53" i="6"/>
  <c r="O53" i="6" s="1"/>
  <c r="P140" i="17"/>
  <c r="O11" i="3"/>
  <c r="L9" i="3"/>
  <c r="O140" i="18"/>
  <c r="P96" i="3"/>
  <c r="M96" i="1"/>
  <c r="P96" i="1" s="1"/>
  <c r="M94" i="3"/>
  <c r="O290" i="2"/>
  <c r="O120" i="3"/>
  <c r="L118" i="3"/>
  <c r="M37" i="21"/>
  <c r="P41" i="21"/>
  <c r="P12" i="18"/>
  <c r="O640" i="1"/>
  <c r="L638" i="1"/>
  <c r="P26" i="13"/>
  <c r="M16" i="13"/>
  <c r="P16" i="13" s="1"/>
  <c r="O22" i="19"/>
  <c r="L12" i="19"/>
  <c r="L20" i="19"/>
  <c r="O41" i="6"/>
  <c r="O55" i="4"/>
  <c r="L53" i="4"/>
  <c r="P26" i="19"/>
  <c r="M16" i="19"/>
  <c r="P16" i="19" s="1"/>
  <c r="P18" i="6"/>
  <c r="P20" i="6"/>
  <c r="P12" i="9"/>
  <c r="O252" i="11"/>
  <c r="L250" i="11"/>
  <c r="O250" i="11" s="1"/>
  <c r="P12" i="20"/>
  <c r="M10" i="20"/>
  <c r="P10" i="20" s="1"/>
  <c r="O11" i="10"/>
  <c r="L9" i="10"/>
  <c r="P331" i="17"/>
  <c r="M329" i="17"/>
  <c r="P329" i="17" s="1"/>
  <c r="L120" i="1"/>
  <c r="O120" i="1" s="1"/>
  <c r="L636" i="9"/>
  <c r="O636" i="9" s="1"/>
  <c r="O638" i="9"/>
  <c r="P12" i="14"/>
  <c r="O53" i="21"/>
  <c r="O638" i="2"/>
  <c r="L636" i="2"/>
  <c r="O636" i="2" s="1"/>
  <c r="O28" i="5"/>
  <c r="P331" i="5"/>
  <c r="M329" i="5"/>
  <c r="P329" i="5" s="1"/>
  <c r="O29" i="19"/>
  <c r="L28" i="19"/>
  <c r="O28" i="19" s="1"/>
  <c r="L142" i="1"/>
  <c r="O142" i="1" s="1"/>
  <c r="P9" i="1"/>
  <c r="M220" i="1"/>
  <c r="O22" i="11"/>
  <c r="L12" i="11"/>
  <c r="L20" i="11"/>
  <c r="O273" i="11"/>
  <c r="L271" i="11"/>
  <c r="O271" i="11" s="1"/>
  <c r="P9" i="14"/>
  <c r="L94" i="15"/>
  <c r="O94" i="15" s="1"/>
  <c r="O96" i="15"/>
  <c r="O29" i="3"/>
  <c r="L28" i="3"/>
  <c r="O28" i="3" s="1"/>
  <c r="L28" i="10"/>
  <c r="O28" i="10" s="1"/>
  <c r="O29" i="10"/>
  <c r="N28" i="20"/>
  <c r="N37" i="2"/>
  <c r="P26" i="8"/>
  <c r="M16" i="8"/>
  <c r="M20" i="8"/>
  <c r="L16" i="1"/>
  <c r="O16" i="1" s="1"/>
  <c r="O26" i="1"/>
  <c r="P43" i="16"/>
  <c r="M41" i="16"/>
  <c r="M26" i="1"/>
  <c r="P49" i="1"/>
  <c r="M43" i="1"/>
  <c r="O9" i="2"/>
  <c r="P9" i="7"/>
  <c r="P20" i="12"/>
  <c r="M18" i="12"/>
  <c r="P18" i="12" s="1"/>
  <c r="O638" i="18"/>
  <c r="L636" i="18"/>
  <c r="O636" i="18" s="1"/>
  <c r="O638" i="20"/>
  <c r="L636" i="20"/>
  <c r="O636" i="20" s="1"/>
  <c r="O11" i="1"/>
  <c r="L9" i="1"/>
  <c r="O24" i="1"/>
  <c r="L14" i="1"/>
  <c r="O14" i="1" s="1"/>
  <c r="M53" i="1"/>
  <c r="P53" i="1" s="1"/>
  <c r="P55" i="1"/>
  <c r="O20" i="5"/>
  <c r="L18" i="5"/>
  <c r="O18" i="5" s="1"/>
  <c r="O22" i="4"/>
  <c r="L12" i="4"/>
  <c r="L20" i="4"/>
  <c r="O68" i="10"/>
  <c r="L66" i="10"/>
  <c r="O66" i="10" s="1"/>
  <c r="L28" i="15"/>
  <c r="O28" i="15" s="1"/>
  <c r="M18" i="19"/>
  <c r="P18" i="19" s="1"/>
  <c r="P20" i="19"/>
  <c r="P12" i="3"/>
  <c r="P26" i="3"/>
  <c r="M16" i="3"/>
  <c r="P16" i="3" s="1"/>
  <c r="P12" i="5"/>
  <c r="P12" i="6"/>
  <c r="M10" i="6"/>
  <c r="P10" i="6" s="1"/>
  <c r="L636" i="5"/>
  <c r="O636" i="5" s="1"/>
  <c r="O638" i="5"/>
  <c r="M37" i="15"/>
  <c r="P37" i="15" s="1"/>
  <c r="P41" i="15"/>
  <c r="O9" i="17"/>
  <c r="O252" i="20"/>
  <c r="L250" i="20"/>
  <c r="O250" i="20" s="1"/>
  <c r="P20" i="20"/>
  <c r="M18" i="20"/>
  <c r="P18" i="20" s="1"/>
  <c r="O55" i="2"/>
  <c r="L53" i="2"/>
  <c r="O53" i="2" s="1"/>
  <c r="P9" i="4"/>
  <c r="P9" i="9"/>
  <c r="O11" i="14"/>
  <c r="L9" i="14"/>
  <c r="O29" i="17"/>
  <c r="L28" i="17"/>
  <c r="O28" i="17" s="1"/>
  <c r="P9" i="20"/>
  <c r="P20" i="18"/>
  <c r="M18" i="18"/>
  <c r="P18" i="18" s="1"/>
  <c r="O41" i="20"/>
  <c r="O11" i="11"/>
  <c r="L9" i="11"/>
  <c r="P20" i="4"/>
  <c r="P12" i="10"/>
  <c r="P41" i="8"/>
  <c r="M37" i="7"/>
  <c r="P37" i="7" s="1"/>
  <c r="O53" i="16"/>
  <c r="N94" i="1"/>
  <c r="P37" i="6" l="1"/>
  <c r="L18" i="9"/>
  <c r="O18" i="9" s="1"/>
  <c r="P310" i="1"/>
  <c r="M10" i="5"/>
  <c r="O20" i="10"/>
  <c r="O12" i="10"/>
  <c r="L10" i="5"/>
  <c r="L8" i="5" s="1"/>
  <c r="O8" i="5" s="1"/>
  <c r="L18" i="13"/>
  <c r="O18" i="13" s="1"/>
  <c r="L18" i="18"/>
  <c r="O18" i="18" s="1"/>
  <c r="M10" i="9"/>
  <c r="P10" i="9" s="1"/>
  <c r="L10" i="9"/>
  <c r="O10" i="9" s="1"/>
  <c r="O20" i="3"/>
  <c r="O12" i="13"/>
  <c r="P12" i="1"/>
  <c r="P250" i="1"/>
  <c r="P20" i="17"/>
  <c r="L18" i="12"/>
  <c r="O18" i="12" s="1"/>
  <c r="L18" i="6"/>
  <c r="O18" i="6" s="1"/>
  <c r="L10" i="7"/>
  <c r="O10" i="7" s="1"/>
  <c r="P37" i="12"/>
  <c r="L18" i="14"/>
  <c r="O18" i="14" s="1"/>
  <c r="L10" i="14"/>
  <c r="O10" i="14" s="1"/>
  <c r="M8" i="4"/>
  <c r="P8" i="4" s="1"/>
  <c r="L290" i="1"/>
  <c r="O290" i="1" s="1"/>
  <c r="N8" i="1"/>
  <c r="P290" i="1"/>
  <c r="M37" i="17"/>
  <c r="P37" i="17" s="1"/>
  <c r="L10" i="6"/>
  <c r="O10" i="6" s="1"/>
  <c r="L37" i="7"/>
  <c r="O37" i="7" s="1"/>
  <c r="L18" i="7"/>
  <c r="O18" i="7" s="1"/>
  <c r="P140" i="1"/>
  <c r="P220" i="1"/>
  <c r="L37" i="12"/>
  <c r="O37" i="12" s="1"/>
  <c r="M10" i="18"/>
  <c r="P10" i="18" s="1"/>
  <c r="L140" i="1"/>
  <c r="O140" i="1" s="1"/>
  <c r="M10" i="11"/>
  <c r="P10" i="11" s="1"/>
  <c r="P37" i="4"/>
  <c r="M10" i="3"/>
  <c r="P10" i="3" s="1"/>
  <c r="L37" i="6"/>
  <c r="O37" i="6" s="1"/>
  <c r="P16" i="17"/>
  <c r="M10" i="17"/>
  <c r="P37" i="21"/>
  <c r="O28" i="20"/>
  <c r="L329" i="1"/>
  <c r="O329" i="1" s="1"/>
  <c r="L10" i="3"/>
  <c r="O10" i="3" s="1"/>
  <c r="L37" i="9"/>
  <c r="O37" i="9" s="1"/>
  <c r="M37" i="9"/>
  <c r="P37" i="9" s="1"/>
  <c r="M37" i="8"/>
  <c r="P37" i="8" s="1"/>
  <c r="L310" i="1"/>
  <c r="O310" i="1" s="1"/>
  <c r="M10" i="14"/>
  <c r="L18" i="16"/>
  <c r="O18" i="16" s="1"/>
  <c r="L10" i="16"/>
  <c r="O10" i="16" s="1"/>
  <c r="P271" i="1"/>
  <c r="M10" i="10"/>
  <c r="P10" i="10" s="1"/>
  <c r="L37" i="14"/>
  <c r="O37" i="14" s="1"/>
  <c r="L37" i="18"/>
  <c r="O37" i="18" s="1"/>
  <c r="P37" i="19"/>
  <c r="M8" i="7"/>
  <c r="P8" i="7" s="1"/>
  <c r="M37" i="10"/>
  <c r="P37" i="10" s="1"/>
  <c r="L37" i="21"/>
  <c r="O37" i="21" s="1"/>
  <c r="L37" i="5"/>
  <c r="O37" i="5" s="1"/>
  <c r="L37" i="16"/>
  <c r="O37" i="16" s="1"/>
  <c r="M8" i="20"/>
  <c r="P8" i="20" s="1"/>
  <c r="O9" i="11"/>
  <c r="M37" i="16"/>
  <c r="P37" i="16" s="1"/>
  <c r="P41" i="16"/>
  <c r="P20" i="8"/>
  <c r="M18" i="8"/>
  <c r="P18" i="8" s="1"/>
  <c r="O53" i="4"/>
  <c r="L37" i="4"/>
  <c r="O37" i="4" s="1"/>
  <c r="O638" i="1"/>
  <c r="L636" i="1"/>
  <c r="O636" i="1" s="1"/>
  <c r="O118" i="3"/>
  <c r="L118" i="1"/>
  <c r="O118" i="1" s="1"/>
  <c r="O9" i="3"/>
  <c r="P66" i="3"/>
  <c r="M66" i="1"/>
  <c r="P66" i="1" s="1"/>
  <c r="M37" i="3"/>
  <c r="P37" i="3" s="1"/>
  <c r="M329" i="1"/>
  <c r="P329" i="1" s="1"/>
  <c r="L37" i="11"/>
  <c r="O37" i="11" s="1"/>
  <c r="O9" i="6"/>
  <c r="L94" i="1"/>
  <c r="O94" i="1" s="1"/>
  <c r="O9" i="19"/>
  <c r="L8" i="18"/>
  <c r="O8" i="18" s="1"/>
  <c r="O9" i="18"/>
  <c r="O9" i="9"/>
  <c r="O10" i="12"/>
  <c r="L8" i="12"/>
  <c r="O8" i="12" s="1"/>
  <c r="P16" i="21"/>
  <c r="M10" i="21"/>
  <c r="P20" i="2"/>
  <c r="M18" i="2"/>
  <c r="P18" i="2" s="1"/>
  <c r="O9" i="7"/>
  <c r="O9" i="1"/>
  <c r="P16" i="8"/>
  <c r="M10" i="8"/>
  <c r="L18" i="11"/>
  <c r="O18" i="11" s="1"/>
  <c r="O20" i="11"/>
  <c r="O20" i="20"/>
  <c r="L18" i="20"/>
  <c r="O18" i="20" s="1"/>
  <c r="O9" i="21"/>
  <c r="M10" i="15"/>
  <c r="L37" i="2"/>
  <c r="O37" i="2" s="1"/>
  <c r="O20" i="15"/>
  <c r="L18" i="15"/>
  <c r="O18" i="15" s="1"/>
  <c r="P16" i="2"/>
  <c r="M10" i="2"/>
  <c r="L8" i="13"/>
  <c r="O8" i="13" s="1"/>
  <c r="O53" i="17"/>
  <c r="L37" i="17"/>
  <c r="O37" i="17" s="1"/>
  <c r="O12" i="11"/>
  <c r="L10" i="11"/>
  <c r="O10" i="11" s="1"/>
  <c r="O20" i="21"/>
  <c r="L18" i="21"/>
  <c r="O18" i="21" s="1"/>
  <c r="L10" i="20"/>
  <c r="O12" i="20"/>
  <c r="O55" i="1"/>
  <c r="L53" i="1"/>
  <c r="O53" i="1" s="1"/>
  <c r="M10" i="13"/>
  <c r="M8" i="12"/>
  <c r="P8" i="12" s="1"/>
  <c r="L271" i="1"/>
  <c r="O271" i="1" s="1"/>
  <c r="L220" i="1"/>
  <c r="O220" i="1" s="1"/>
  <c r="M10" i="19"/>
  <c r="L37" i="20"/>
  <c r="O37" i="20" s="1"/>
  <c r="P43" i="1"/>
  <c r="M41" i="1"/>
  <c r="L8" i="10"/>
  <c r="O8" i="10" s="1"/>
  <c r="O9" i="10"/>
  <c r="L37" i="10"/>
  <c r="O37" i="10" s="1"/>
  <c r="O12" i="21"/>
  <c r="L10" i="21"/>
  <c r="O10" i="21" s="1"/>
  <c r="L250" i="1"/>
  <c r="O250" i="1" s="1"/>
  <c r="L37" i="19"/>
  <c r="O37" i="19" s="1"/>
  <c r="O41" i="19"/>
  <c r="M37" i="14"/>
  <c r="P37" i="14" s="1"/>
  <c r="O22" i="1"/>
  <c r="L12" i="1"/>
  <c r="L20" i="1"/>
  <c r="O12" i="2"/>
  <c r="L10" i="2"/>
  <c r="M10" i="16"/>
  <c r="L37" i="3"/>
  <c r="O37" i="3" s="1"/>
  <c r="O20" i="17"/>
  <c r="L18" i="17"/>
  <c r="O18" i="17" s="1"/>
  <c r="O20" i="8"/>
  <c r="L18" i="8"/>
  <c r="O18" i="8" s="1"/>
  <c r="P10" i="5"/>
  <c r="M8" i="5"/>
  <c r="P8" i="5" s="1"/>
  <c r="O20" i="4"/>
  <c r="L18" i="4"/>
  <c r="O18" i="4" s="1"/>
  <c r="O20" i="19"/>
  <c r="L18" i="19"/>
  <c r="O18" i="19" s="1"/>
  <c r="P94" i="3"/>
  <c r="M94" i="1"/>
  <c r="P94" i="1" s="1"/>
  <c r="L41" i="1"/>
  <c r="O43" i="1"/>
  <c r="N37" i="1"/>
  <c r="O29" i="1"/>
  <c r="L28" i="1"/>
  <c r="O28" i="1" s="1"/>
  <c r="P94" i="5"/>
  <c r="M37" i="5"/>
  <c r="P37" i="5" s="1"/>
  <c r="M37" i="13"/>
  <c r="P37" i="13" s="1"/>
  <c r="O9" i="4"/>
  <c r="O12" i="17"/>
  <c r="L10" i="17"/>
  <c r="L10" i="8"/>
  <c r="O12" i="8"/>
  <c r="O9" i="14"/>
  <c r="O12" i="4"/>
  <c r="L10" i="4"/>
  <c r="O10" i="4" s="1"/>
  <c r="M16" i="1"/>
  <c r="P26" i="1"/>
  <c r="M20" i="1"/>
  <c r="L10" i="19"/>
  <c r="O10" i="19" s="1"/>
  <c r="O12" i="19"/>
  <c r="L37" i="13"/>
  <c r="O37" i="13" s="1"/>
  <c r="L37" i="15"/>
  <c r="O37" i="15" s="1"/>
  <c r="M8" i="6"/>
  <c r="P8" i="6" s="1"/>
  <c r="L66" i="1"/>
  <c r="O66" i="1" s="1"/>
  <c r="O20" i="2"/>
  <c r="L18" i="2"/>
  <c r="O18" i="2" s="1"/>
  <c r="P37" i="2"/>
  <c r="O12" i="15"/>
  <c r="L10" i="15"/>
  <c r="P20" i="21"/>
  <c r="M18" i="21"/>
  <c r="P18" i="21" s="1"/>
  <c r="L37" i="8"/>
  <c r="O37" i="8" s="1"/>
  <c r="L8" i="7" l="1"/>
  <c r="O8" i="7" s="1"/>
  <c r="L8" i="9"/>
  <c r="O8" i="9" s="1"/>
  <c r="O10" i="5"/>
  <c r="L8" i="6"/>
  <c r="O8" i="6" s="1"/>
  <c r="M8" i="10"/>
  <c r="P8" i="10" s="1"/>
  <c r="M8" i="9"/>
  <c r="P8" i="9" s="1"/>
  <c r="L8" i="3"/>
  <c r="O8" i="3" s="1"/>
  <c r="L8" i="14"/>
  <c r="O8" i="14" s="1"/>
  <c r="M8" i="11"/>
  <c r="P8" i="11" s="1"/>
  <c r="M8" i="18"/>
  <c r="P8" i="18" s="1"/>
  <c r="M8" i="3"/>
  <c r="P8" i="3" s="1"/>
  <c r="P10" i="17"/>
  <c r="M8" i="17"/>
  <c r="P8" i="17" s="1"/>
  <c r="P10" i="14"/>
  <c r="M8" i="14"/>
  <c r="P8" i="14" s="1"/>
  <c r="L8" i="16"/>
  <c r="O8" i="16" s="1"/>
  <c r="L8" i="19"/>
  <c r="O8" i="19" s="1"/>
  <c r="L8" i="4"/>
  <c r="O8" i="4" s="1"/>
  <c r="O10" i="20"/>
  <c r="L8" i="20"/>
  <c r="O8" i="20" s="1"/>
  <c r="P10" i="2"/>
  <c r="M8" i="2"/>
  <c r="P8" i="2" s="1"/>
  <c r="O20" i="1"/>
  <c r="L18" i="1"/>
  <c r="O18" i="1" s="1"/>
  <c r="M37" i="1"/>
  <c r="P37" i="1" s="1"/>
  <c r="P41" i="1"/>
  <c r="L8" i="21"/>
  <c r="O8" i="21" s="1"/>
  <c r="P10" i="8"/>
  <c r="M8" i="8"/>
  <c r="P8" i="8" s="1"/>
  <c r="O10" i="15"/>
  <c r="L8" i="15"/>
  <c r="O8" i="15" s="1"/>
  <c r="P10" i="15"/>
  <c r="M8" i="15"/>
  <c r="P8" i="15" s="1"/>
  <c r="P16" i="1"/>
  <c r="M10" i="1"/>
  <c r="O10" i="8"/>
  <c r="L8" i="8"/>
  <c r="O8" i="8" s="1"/>
  <c r="O10" i="17"/>
  <c r="L8" i="17"/>
  <c r="O8" i="17" s="1"/>
  <c r="L37" i="1"/>
  <c r="O37" i="1" s="1"/>
  <c r="O41" i="1"/>
  <c r="L10" i="1"/>
  <c r="O12" i="1"/>
  <c r="P10" i="13"/>
  <c r="M8" i="13"/>
  <c r="P8" i="13" s="1"/>
  <c r="P10" i="21"/>
  <c r="M8" i="21"/>
  <c r="P8" i="21" s="1"/>
  <c r="P10" i="16"/>
  <c r="M8" i="16"/>
  <c r="P8" i="16" s="1"/>
  <c r="P10" i="19"/>
  <c r="M8" i="19"/>
  <c r="P8" i="19" s="1"/>
  <c r="L8" i="11"/>
  <c r="O8" i="11" s="1"/>
  <c r="P20" i="1"/>
  <c r="M18" i="1"/>
  <c r="P18" i="1" s="1"/>
  <c r="O10" i="2"/>
  <c r="L8" i="2"/>
  <c r="O8" i="2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<sst xmlns="http://schemas.openxmlformats.org/spreadsheetml/2006/main" count="27636" uniqueCount="301">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</sst>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left"/>
    </xf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8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7.54296875" bestFit="1" customWidth="1"/>
    <col min="10" max="10" width="15.81640625" customWidth="1"/>
    <col min="11" max="11" width="10.1796875" customWidth="1"/>
    <col min="12" max="12" width="21.26953125" bestFit="1" customWidth="1"/>
    <col min="13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144676039</v>
      </c>
      <c r="M8" s="23">
        <f t="shared" ca="1" si="0"/>
        <v>73119864.819999993</v>
      </c>
      <c r="N8" s="23">
        <f t="shared" ca="1" si="0"/>
        <v>86555854.209999993</v>
      </c>
      <c r="O8" s="22">
        <f t="shared" ref="O8:O16" ca="1" si="1">IF(L8&gt;0,N8*100/L8,0)</f>
        <v>59.82735967080216</v>
      </c>
      <c r="P8" s="22">
        <f t="shared" ref="P8:P16" ca="1" si="2">IF(M8&gt;0,N8*100/M8,0)</f>
        <v>118.37529298375419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144676039</v>
      </c>
      <c r="M10" s="30">
        <f t="shared" ca="1" si="4"/>
        <v>73119864.819999993</v>
      </c>
      <c r="N10" s="30">
        <f t="shared" ca="1" si="4"/>
        <v>86555854.209999993</v>
      </c>
      <c r="O10" s="29">
        <f t="shared" ca="1" si="1"/>
        <v>59.82735967080216</v>
      </c>
      <c r="P10" s="29">
        <f t="shared" ca="1" si="2"/>
        <v>118.37529298375419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134034440</v>
      </c>
      <c r="M12" s="38">
        <f t="shared" ca="1" si="6"/>
        <v>62478265.82</v>
      </c>
      <c r="N12" s="38">
        <f t="shared" ca="1" si="6"/>
        <v>75914255.209999993</v>
      </c>
      <c r="O12" s="38">
        <f t="shared" ca="1" si="1"/>
        <v>56.637872482624608</v>
      </c>
      <c r="P12" s="38">
        <f t="shared" ca="1" si="2"/>
        <v>121.50506134198586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89396940</v>
      </c>
      <c r="M14" s="38">
        <f t="shared" si="8"/>
        <v>0</v>
      </c>
      <c r="N14" s="38">
        <f t="shared" ca="1" si="8"/>
        <v>25632963.719999995</v>
      </c>
      <c r="O14" s="38">
        <f t="shared" ca="1" si="1"/>
        <v>28.673200357864594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10641599</v>
      </c>
      <c r="M16" s="38">
        <f t="shared" ca="1" si="10"/>
        <v>10641599</v>
      </c>
      <c r="N16" s="38">
        <f t="shared" ca="1" si="10"/>
        <v>10641599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88402159</v>
      </c>
      <c r="M18" s="23">
        <f t="shared" ca="1" si="11"/>
        <v>73119864.819999993</v>
      </c>
      <c r="N18" s="23">
        <f t="shared" ca="1" si="11"/>
        <v>60922890.489999995</v>
      </c>
      <c r="O18" s="22">
        <f t="shared" ref="O18:O26" ca="1" si="12">IF(L18&gt;0,N18*100/L18,0)</f>
        <v>68.915613803052011</v>
      </c>
      <c r="P18" s="22">
        <f t="shared" ref="P18:P26" ca="1" si="13">IF(M18&gt;0,N18*100/M18,0)</f>
        <v>83.319205581102437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88402159</v>
      </c>
      <c r="M20" s="30">
        <f t="shared" ca="1" si="15"/>
        <v>73119864.819999993</v>
      </c>
      <c r="N20" s="30">
        <f t="shared" ca="1" si="15"/>
        <v>60922890.489999995</v>
      </c>
      <c r="O20" s="29">
        <f t="shared" ca="1" si="12"/>
        <v>68.915613803052011</v>
      </c>
      <c r="P20" s="29">
        <f t="shared" ca="1" si="13"/>
        <v>83.319205581102437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77760560</v>
      </c>
      <c r="M22" s="41">
        <f t="shared" ca="1" si="17"/>
        <v>62478265.82</v>
      </c>
      <c r="N22" s="38">
        <f t="shared" ca="1" si="17"/>
        <v>50281291.489999995</v>
      </c>
      <c r="O22" s="38">
        <f t="shared" ca="1" si="12"/>
        <v>64.661689023330069</v>
      </c>
      <c r="P22" s="38">
        <f t="shared" ca="1" si="13"/>
        <v>80.478052375622084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33123060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10641599</v>
      </c>
      <c r="M26" s="49">
        <f t="shared" ca="1" si="21"/>
        <v>10641599</v>
      </c>
      <c r="N26" s="49">
        <f t="shared" ca="1" si="21"/>
        <v>10641599</v>
      </c>
      <c r="O26" s="49">
        <f t="shared" ca="1" si="12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2">L29+L30</f>
        <v>56273880</v>
      </c>
      <c r="M28" s="23">
        <f t="shared" si="22"/>
        <v>0</v>
      </c>
      <c r="N28" s="23">
        <f t="shared" ca="1" si="22"/>
        <v>25632963.719999995</v>
      </c>
      <c r="O28" s="22">
        <f t="shared" ref="O28:O30" ca="1" si="23">IF(L28&gt;0,N28*100/L28,0)</f>
        <v>45.550375627200388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56273880</v>
      </c>
      <c r="M30" s="30">
        <f t="shared" si="26"/>
        <v>0</v>
      </c>
      <c r="N30" s="30">
        <f t="shared" ca="1" si="26"/>
        <v>25632963.719999995</v>
      </c>
      <c r="O30" s="29">
        <f t="shared" ca="1" si="23"/>
        <v>45.550375627200388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56273880</v>
      </c>
      <c r="M32" s="38">
        <f t="shared" si="29"/>
        <v>0</v>
      </c>
      <c r="N32" s="38">
        <f t="shared" ca="1" si="29"/>
        <v>25632963.719999995</v>
      </c>
      <c r="O32" s="38">
        <f t="shared" ca="1" si="28"/>
        <v>45.550375627200388</v>
      </c>
      <c r="P32" s="38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56273880</v>
      </c>
      <c r="M34" s="38">
        <f t="shared" si="31"/>
        <v>0</v>
      </c>
      <c r="N34" s="38">
        <f t="shared" ca="1" si="31"/>
        <v>25632963.719999995</v>
      </c>
      <c r="O34" s="38">
        <f t="shared" ca="1" si="28"/>
        <v>45.550375627200388</v>
      </c>
      <c r="P34" s="38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88402159</v>
      </c>
      <c r="M37" s="54">
        <f t="shared" ca="1" si="32"/>
        <v>73119864.819999993</v>
      </c>
      <c r="N37" s="54">
        <f t="shared" ca="1" si="32"/>
        <v>60922890.489999995</v>
      </c>
      <c r="O37" s="55">
        <f t="shared" ca="1" si="28"/>
        <v>68.915613803052011</v>
      </c>
      <c r="P37" s="55">
        <f t="shared" ca="1" si="24"/>
        <v>83.319205581102437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3">L42+L43</f>
        <v>24390409</v>
      </c>
      <c r="M41" s="78">
        <f t="shared" ca="1" si="33"/>
        <v>20374629</v>
      </c>
      <c r="N41" s="78">
        <f t="shared" ca="1" si="33"/>
        <v>18678004.560000002</v>
      </c>
      <c r="O41" s="77">
        <f t="shared" ref="O41:O43" ca="1" si="34">IF(L41&gt;0,N41*100/L41,0)</f>
        <v>76.579300330716066</v>
      </c>
      <c r="P41" s="77">
        <f t="shared" ref="P41:P43" ca="1" si="35">IF(M41&gt;0,N41*100/M41,0)</f>
        <v>91.67285725791622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24390409</v>
      </c>
      <c r="M43" s="78">
        <f t="shared" ca="1" si="37"/>
        <v>20374629</v>
      </c>
      <c r="N43" s="78">
        <f t="shared" ca="1" si="37"/>
        <v>18678004.560000002</v>
      </c>
      <c r="O43" s="77">
        <f t="shared" ca="1" si="34"/>
        <v>76.579300330716066</v>
      </c>
      <c r="P43" s="77">
        <f t="shared" ca="1" si="35"/>
        <v>91.67285725791622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12304320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10607695.560000001</v>
      </c>
      <c r="O45" s="38">
        <f ca="1">IF(L45&gt;0,N45*100/L45,0)</f>
        <v>64.99773628838058</v>
      </c>
      <c r="P45" s="38">
        <f ca="1">IF(M45&gt;0,N45*100/M45,0)</f>
        <v>86.211148279628617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8070309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8070309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8070309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10067800.82</v>
      </c>
      <c r="N53" s="121">
        <f t="shared" ca="1" si="38"/>
        <v>9047010.7599999998</v>
      </c>
      <c r="O53" s="120">
        <f t="shared" ref="O53:O55" ca="1" si="39">IF(L53&gt;0,N53*100/L53,0)</f>
        <v>70.963626066767063</v>
      </c>
      <c r="P53" s="120">
        <f t="shared" ref="P53:P55" ca="1" si="40">IF(M53&gt;0,N53*100/M53,0)</f>
        <v>89.860843711049895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10067800.82</v>
      </c>
      <c r="N55" s="121">
        <f t="shared" ca="1" si="42"/>
        <v>9047010.7599999998</v>
      </c>
      <c r="O55" s="120">
        <f t="shared" ca="1" si="39"/>
        <v>70.963626066767063</v>
      </c>
      <c r="P55" s="120">
        <f t="shared" ca="1" si="40"/>
        <v>89.860843711049895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10067800.82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9047010.7599999998</v>
      </c>
      <c r="O57" s="38">
        <f ca="1">IF(L57&gt;0,N57*100/L57,0)</f>
        <v>70.963626066767063</v>
      </c>
      <c r="P57" s="38">
        <f ca="1">IF(M57&gt;0,N57*100/M57,0)</f>
        <v>89.860843711049895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9095720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7078765.8699999992</v>
      </c>
      <c r="O66" s="151">
        <f t="shared" ref="O66:O68" ca="1" si="44">IF(L66&gt;0,N66*100/L66,0)</f>
        <v>65.056804767987927</v>
      </c>
      <c r="P66" s="151">
        <f t="shared" ref="P66:P68" ca="1" si="45">IF(M66&gt;0,N66*100/M66,0)</f>
        <v>77.825239453281313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9095720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7078765.8699999992</v>
      </c>
      <c r="O68" s="156">
        <f t="shared" ca="1" si="44"/>
        <v>65.056804767987927</v>
      </c>
      <c r="P68" s="156">
        <f t="shared" ca="1" si="45"/>
        <v>77.825239453281313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8910720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6893765.8700000001</v>
      </c>
      <c r="O70" s="169">
        <f ca="1">IF(L70&gt;0,N70*100/L70,0)</f>
        <v>64.452415131031515</v>
      </c>
      <c r="P70" s="169">
        <f ca="1">IF(M70&gt;0,N70*100/M70,0)</f>
        <v>77.36485794638368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3</v>
      </c>
      <c r="K88" s="163">
        <f t="shared" ca="1" si="46"/>
        <v>20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2343705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1809604.85</v>
      </c>
      <c r="O94" s="151">
        <f t="shared" ref="O94:O96" ca="1" si="48">IF(L94&gt;0,N94*100/L94,0)</f>
        <v>70.525700734251018</v>
      </c>
      <c r="P94" s="151">
        <f t="shared" ref="P94:P96" ca="1" si="49">IF(M94&gt;0,N94*100/M94,0)</f>
        <v>77.211289390089618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2343705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1809604.85</v>
      </c>
      <c r="O96" s="156">
        <f t="shared" ca="1" si="48"/>
        <v>70.525700734251018</v>
      </c>
      <c r="P96" s="156">
        <f t="shared" ca="1" si="49"/>
        <v>77.211289390089618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1143705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609604.85000000009</v>
      </c>
      <c r="O98" s="169">
        <f ca="1">IF(L98&gt;0,N98*100/L98,0)</f>
        <v>44.630922921486523</v>
      </c>
      <c r="P98" s="169">
        <f ca="1">IF(M98&gt;0,N98*100/M98,0)</f>
        <v>53.300881783327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10</v>
      </c>
      <c r="K108" s="225">
        <f t="shared" ref="K108:K111" ca="1" si="50">IF(I108&gt;0,J108*100/I108,0)</f>
        <v>90.909090909090907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574340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312857</v>
      </c>
      <c r="O118" s="151">
        <f t="shared" ref="O118:O120" ca="1" si="51">IF(L118&gt;0,N118*100/L118,0)</f>
        <v>63.249433931748342</v>
      </c>
      <c r="P118" s="151">
        <f t="shared" ref="P118:P120" ca="1" si="52">IF(M118&gt;0,N118*100/M118,0)</f>
        <v>54.472437928753003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574340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312857</v>
      </c>
      <c r="O120" s="156">
        <f t="shared" ca="1" si="51"/>
        <v>63.249433931748342</v>
      </c>
      <c r="P120" s="156">
        <f t="shared" ca="1" si="52"/>
        <v>54.472437928753003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574340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312857</v>
      </c>
      <c r="O122" s="169">
        <f ca="1">IF(L122&gt;0,N122*100/L122,0)</f>
        <v>63.249433931748342</v>
      </c>
      <c r="P122" s="169">
        <f ca="1">IF(M122&gt;0,N122*100/M122,0)</f>
        <v>54.472437928753003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5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3686520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3126257.7199999997</v>
      </c>
      <c r="O140" s="151">
        <f t="shared" ref="O140:O142" ca="1" si="54">IF(L140&gt;0,N140*100/L140,0)</f>
        <v>70.404074361832699</v>
      </c>
      <c r="P140" s="151">
        <f t="shared" ref="P140:P142" ca="1" si="55">IF(M140&gt;0,N140*100/M140,0)</f>
        <v>84.802407690721878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3686520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3126257.7199999997</v>
      </c>
      <c r="O142" s="156">
        <f t="shared" ca="1" si="54"/>
        <v>70.404074361832699</v>
      </c>
      <c r="P142" s="156">
        <f t="shared" ca="1" si="55"/>
        <v>84.802407690721878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3686520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3126257.7199999997</v>
      </c>
      <c r="O144" s="169">
        <f ca="1">IF(L144&gt;0,N144*100/L144,0)</f>
        <v>70.404074361832699</v>
      </c>
      <c r="P144" s="169">
        <f ca="1">IF(M144&gt;0,N144*100/M144,0)</f>
        <v>84.802407690721878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48</v>
      </c>
      <c r="K149" s="277">
        <f ca="1">IF(I149&gt;0,J149*100/I149,0)</f>
        <v>60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19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48</v>
      </c>
      <c r="K158" s="163">
        <f ca="1">IF(I158&gt;0,J158*100/I158,0)</f>
        <v>60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1103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1103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60</v>
      </c>
      <c r="K164" s="286">
        <f ca="1">IF(I164&gt;0,J164*100/I164,0)</f>
        <v>90.909090909090907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14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15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60</v>
      </c>
      <c r="K173" s="163">
        <f ca="1">IF(I173&gt;0,J173*100/I173,0)</f>
        <v>90.909090909090907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3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6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7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10</v>
      </c>
      <c r="K185" s="225">
        <f t="shared" ref="K185:K186" ca="1" si="56">IF(I185&gt;0,J185*100/I185,0)</f>
        <v>37.037037037037038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5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19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346800</v>
      </c>
      <c r="K199" s="163">
        <f t="shared" ref="K199:K201" ca="1" si="57">IF(I199&gt;0,J199*100/I199,0)</f>
        <v>36.74507310870947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3">
        <f t="shared" ca="1" si="57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379081</v>
      </c>
      <c r="O220" s="151">
        <f t="shared" ref="O220:O222" ca="1" si="59">IF(L220&gt;0,N220*100/L220,0)</f>
        <v>94.642482648424632</v>
      </c>
      <c r="P220" s="151">
        <f t="shared" ref="P220:P222" ca="1" si="60">IF(M220&gt;0,N220*100/M220,0)</f>
        <v>94.642482648424632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379081</v>
      </c>
      <c r="O222" s="156">
        <f t="shared" ca="1" si="59"/>
        <v>94.642482648424632</v>
      </c>
      <c r="P222" s="156">
        <f t="shared" ca="1" si="60"/>
        <v>94.642482648424632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379081</v>
      </c>
      <c r="O224" s="169">
        <f ca="1">IF(L224&gt;0,N224*100/L224,0)</f>
        <v>94.642482648424632</v>
      </c>
      <c r="P224" s="169">
        <f ca="1">IF(M224&gt;0,N224*100/M224,0)</f>
        <v>94.642482648424632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5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6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4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3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16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228</v>
      </c>
      <c r="K249" s="318">
        <f ca="1">IF(I249&gt;0,J249*100/I249,0)</f>
        <v>95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977600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746434.92999999993</v>
      </c>
      <c r="O250" s="151">
        <f t="shared" ref="O250:O252" ca="1" si="61">IF(L250&gt;0,N250*100/L250,0)</f>
        <v>54.687884094072828</v>
      </c>
      <c r="P250" s="151">
        <f t="shared" ref="P250:P252" ca="1" si="62">IF(M250&gt;0,N250*100/M250,0)</f>
        <v>76.353818535188211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977600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746434.92999999993</v>
      </c>
      <c r="O252" s="156">
        <f t="shared" ca="1" si="61"/>
        <v>54.687884094072828</v>
      </c>
      <c r="P252" s="156">
        <f t="shared" ca="1" si="62"/>
        <v>76.353818535188211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977600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746434.92999999993</v>
      </c>
      <c r="O254" s="169">
        <f ca="1">IF(L254&gt;0,N254*100/L254,0)</f>
        <v>54.687884094072828</v>
      </c>
      <c r="P254" s="169">
        <f ca="1">IF(M254&gt;0,N254*100/M254,0)</f>
        <v>76.353818535188211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5</v>
      </c>
      <c r="K264" s="163">
        <f t="shared" ref="K264:K267" ca="1" si="63">IF(I264&gt;0,J264*100/I264,0)</f>
        <v>55.555555555555557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228</v>
      </c>
      <c r="K265" s="163">
        <f t="shared" ca="1" si="63"/>
        <v>95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3">
        <f t="shared" ca="1" si="63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1527250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1124986.1900000002</v>
      </c>
      <c r="O271" s="151">
        <f t="shared" ref="O271:O273" ca="1" si="64">IF(L271&gt;0,N271*100/L271,0)</f>
        <v>55.791816603848453</v>
      </c>
      <c r="P271" s="151">
        <f t="shared" ref="P271:P273" ca="1" si="65">IF(M271&gt;0,N271*100/M271,0)</f>
        <v>73.660906203961375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1527250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1124986.1900000002</v>
      </c>
      <c r="O273" s="156">
        <f t="shared" ca="1" si="64"/>
        <v>55.791816603848453</v>
      </c>
      <c r="P273" s="156">
        <f t="shared" ca="1" si="65"/>
        <v>73.660906203961375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1527250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1124986.1900000002</v>
      </c>
      <c r="O275" s="169">
        <f ca="1">IF(L275&gt;0,N275*100/L275,0)</f>
        <v>55.791816603848453</v>
      </c>
      <c r="P275" s="169">
        <f ca="1">IF(M275&gt;0,N275*100/M275,0)</f>
        <v>73.660906203961375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71578</v>
      </c>
      <c r="O290" s="151">
        <f t="shared" ref="O290:O292" ca="1" si="66">IF(L290&gt;0,N290*100/L290,0)</f>
        <v>48.632966435657018</v>
      </c>
      <c r="P290" s="151">
        <f t="shared" ref="P290:P292" ca="1" si="67">IF(M290&gt;0,N290*100/M290,0)</f>
        <v>48.632966435657018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71578</v>
      </c>
      <c r="O292" s="156">
        <f t="shared" ca="1" si="66"/>
        <v>48.632966435657018</v>
      </c>
      <c r="P292" s="156">
        <f t="shared" ca="1" si="67"/>
        <v>48.632966435657018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71578</v>
      </c>
      <c r="O294" s="169">
        <f ca="1">IF(L294&gt;0,N294*100/L294,0)</f>
        <v>48.632966435657018</v>
      </c>
      <c r="P294" s="169">
        <f ca="1">IF(M294&gt;0,N294*100/M294,0)</f>
        <v>48.632966435657018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2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498900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362687.9</v>
      </c>
      <c r="O310" s="151">
        <f t="shared" ref="O310:O312" ca="1" si="68">IF(L310&gt;0,N310*100/L310,0)</f>
        <v>54.523135898977749</v>
      </c>
      <c r="P310" s="151">
        <f t="shared" ref="P310:P312" ca="1" si="69">IF(M310&gt;0,N310*100/M310,0)</f>
        <v>72.697514531970342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498900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362687.9</v>
      </c>
      <c r="O312" s="156">
        <f t="shared" ca="1" si="68"/>
        <v>54.523135898977749</v>
      </c>
      <c r="P312" s="156">
        <f t="shared" ca="1" si="69"/>
        <v>72.697514531970342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498900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362687.9</v>
      </c>
      <c r="O314" s="169">
        <f ca="1">IF(L314&gt;0,N314*100/L314,0)</f>
        <v>54.523135898977749</v>
      </c>
      <c r="P314" s="169">
        <f ca="1">IF(M314&gt;0,N314*100/M314,0)</f>
        <v>72.697514531970342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8002</v>
      </c>
      <c r="K328" s="318">
        <f ca="1">IF(I328&gt;0,J328*100/I328,0)</f>
        <v>46.391095135949911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28286860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23425680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18185621.710000001</v>
      </c>
      <c r="O329" s="151">
        <f t="shared" ref="O329:O331" ca="1" si="70">IF(L329&gt;0,N329*100/L329,0)</f>
        <v>64.289997935437157</v>
      </c>
      <c r="P329" s="151">
        <f t="shared" ref="P329:P331" ca="1" si="71">IF(M329&gt;0,N329*100/M329,0)</f>
        <v>77.631136897626874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28286860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23425680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18185621.710000001</v>
      </c>
      <c r="O331" s="156">
        <f t="shared" ca="1" si="70"/>
        <v>64.289997935437157</v>
      </c>
      <c r="P331" s="156">
        <f t="shared" ca="1" si="71"/>
        <v>77.631136897626874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27100570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22239390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16999331.709999997</v>
      </c>
      <c r="O333" s="169">
        <f ca="1">IF(L333&gt;0,N333*100/L333,0)</f>
        <v>62.726841944652818</v>
      </c>
      <c r="P333" s="169">
        <f ca="1">IF(M333&gt;0,N333*100/M333,0)</f>
        <v>76.437940564017254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18359070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1186290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1186290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9498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79950.679999999877</v>
      </c>
      <c r="K340" s="343">
        <f t="shared" ca="1" si="72"/>
        <v>63.369433920390499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12345</v>
      </c>
      <c r="K341" s="343">
        <f t="shared" ca="1" si="72"/>
        <v>71.569366340077693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134230.59999999986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997</v>
      </c>
      <c r="K343" s="343">
        <f t="shared" ca="1" si="72"/>
        <v>5.7800452200127541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10232.14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8002</v>
      </c>
      <c r="K345" s="343">
        <f t="shared" ca="1" si="72"/>
        <v>46.391095135949911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86439.799999999988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56273880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25632963.719999988</v>
      </c>
      <c r="O347" s="358">
        <f ca="1">+IF(L347&gt;0,N347*100/L347,0)</f>
        <v>45.550375627200374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2296.5</v>
      </c>
      <c r="K349" s="372">
        <f t="shared" ref="K349:K350" ca="1" si="73">IF(I349&gt;0,J349*100/I349,0)</f>
        <v>44.137997309244668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5562238.299999998</v>
      </c>
      <c r="O349" s="373">
        <f ca="1">+IF(L349&gt;0,N349*100/L349,0)</f>
        <v>55.754130009211742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5562238.299999998</v>
      </c>
      <c r="O352" s="165">
        <f t="shared" ca="1" si="74"/>
        <v>55.754130009211742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5562238.299999998</v>
      </c>
      <c r="O354" s="169">
        <f t="shared" ca="1" si="74"/>
        <v>55.754130009211742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1474481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2244092.31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1425169.78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418495.21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18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1304</v>
      </c>
      <c r="K372" s="163">
        <f t="shared" ca="1" si="75"/>
        <v>88.94952251023193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2296.5</v>
      </c>
      <c r="K375" s="163">
        <f t="shared" ref="K375:K377" ca="1" si="76">IF(I375&gt;0,J375*100/I375,0)</f>
        <v>44.137997309244668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870</v>
      </c>
      <c r="K376" s="163">
        <f t="shared" ca="1" si="76"/>
        <v>33.2823259372609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1426.5</v>
      </c>
      <c r="K377" s="163">
        <f t="shared" ca="1" si="76"/>
        <v>55.09849362688297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2500</v>
      </c>
      <c r="K380" s="372">
        <f t="shared" ref="K380:K381" ca="1" si="77">IF(I380&gt;0,J380*100/I380,0)</f>
        <v>13.888888888888889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5002405.8399999989</v>
      </c>
      <c r="O380" s="373">
        <f ca="1">+IF(L380&gt;0,N380*100/L380,0)</f>
        <v>27.340212320351878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5002405.8399999989</v>
      </c>
      <c r="O383" s="165">
        <f t="shared" ca="1" si="78"/>
        <v>27.340212320351878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5002405.8399999989</v>
      </c>
      <c r="O385" s="169">
        <f t="shared" ca="1" si="78"/>
        <v>27.340212320351878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2398016.13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958555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1173375.71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472459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2500</v>
      </c>
      <c r="K397" s="163">
        <f t="shared" ca="1" si="79"/>
        <v>13.888888888888889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277</v>
      </c>
      <c r="K398" s="163">
        <f t="shared" ca="1" si="79"/>
        <v>15.388888888888889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3174</v>
      </c>
      <c r="K401" s="372">
        <f t="shared" ref="K401:K402" ca="1" si="80">IF(I401&gt;0,J401*100/I401,0)</f>
        <v>96.357012750455368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2554555.9500000002</v>
      </c>
      <c r="O401" s="373">
        <f ca="1">+IF(L401&gt;0,N401*100/L401,0)</f>
        <v>68.441799622232054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1088</v>
      </c>
      <c r="K402" s="372">
        <f t="shared" ca="1" si="80"/>
        <v>99.089253187613849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2554555.9500000002</v>
      </c>
      <c r="O404" s="169">
        <f t="shared" ca="1" si="81"/>
        <v>68.441799622232054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2554555.9500000002</v>
      </c>
      <c r="O406" s="169">
        <f t="shared" ca="1" si="81"/>
        <v>68.441799622232054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1819579.74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395450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339526.21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1088</v>
      </c>
      <c r="K416" s="202">
        <f t="shared" ref="K416:K432" ca="1" si="82">IF(I416&gt;0,J416*100/I416,0)</f>
        <v>99.089253187613849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780</v>
      </c>
      <c r="K418" s="202">
        <f t="shared" ca="1" si="82"/>
        <v>96.296296296296291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209</v>
      </c>
      <c r="K426" s="202">
        <f t="shared" ca="1" si="82"/>
        <v>95.433789954337897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567</v>
      </c>
      <c r="K427" s="202">
        <f t="shared" ca="1" si="82"/>
        <v>86.301369863013704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209</v>
      </c>
      <c r="K428" s="163">
        <f t="shared" ca="1" si="82"/>
        <v>95.433789954337897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209</v>
      </c>
      <c r="K429" s="163">
        <f t="shared" ca="1" si="82"/>
        <v>95.433789954337897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491</v>
      </c>
      <c r="K430" s="202">
        <f t="shared" ca="1" si="82"/>
        <v>55.858930602957905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145</v>
      </c>
      <c r="K431" s="163">
        <f t="shared" ca="1" si="82"/>
        <v>53.703703703703702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346</v>
      </c>
      <c r="K432" s="163">
        <f t="shared" ca="1" si="82"/>
        <v>56.814449917898195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1782421.08</v>
      </c>
      <c r="O435" s="412">
        <f t="shared" ref="O435:O439" ca="1" si="83">+IF(L435&gt;0,N435*100/L435,0)</f>
        <v>73.290340460526309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1782421.08</v>
      </c>
      <c r="O437" s="169">
        <f t="shared" ca="1" si="83"/>
        <v>73.290340460526309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1782421.08</v>
      </c>
      <c r="O439" s="169">
        <f t="shared" ca="1" si="83"/>
        <v>73.290340460526309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1118215.25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664205.83000000007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19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14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652808.70000000007</v>
      </c>
      <c r="K455" s="372">
        <f ca="1">IF(I455&gt;0,J455*100/I455,0)</f>
        <v>76.354752458571554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11078866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3927861.7699999996</v>
      </c>
      <c r="O455" s="373">
        <f t="shared" ref="O455:O459" ca="1" si="85">+IF(L455&gt;0,N455*100/L455,0)</f>
        <v>35.453644533655336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11078866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3927861.7699999996</v>
      </c>
      <c r="O457" s="169">
        <f t="shared" ca="1" si="85"/>
        <v>35.453644533655336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11078866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3927861.7699999996</v>
      </c>
      <c r="O459" s="169">
        <f t="shared" ca="1" si="85"/>
        <v>35.453644533655336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979957.58999999985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2947904.1799999997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652808.70000000007</v>
      </c>
      <c r="K464" s="269">
        <f t="shared" ref="K464:K515" ca="1" si="86">IF(I464&gt;0,J464*100/I464,0)</f>
        <v>76.354752458571554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100.30069359321048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855301.39749999996</v>
      </c>
      <c r="K473" s="202">
        <f t="shared" ca="1" si="86"/>
        <v>100.03899531912306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713408.78999999992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88819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116588.35250000001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11498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25304.254999999997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2536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652808.70000000007</v>
      </c>
      <c r="K481" s="202">
        <f t="shared" ca="1" si="86"/>
        <v>76.354752458571554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78006</v>
      </c>
      <c r="K482" s="202">
        <f t="shared" ca="1" si="86"/>
        <v>75.842221422807313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569758.48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69288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56886.44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6210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18197.78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1773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17898.79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1749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298.99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24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7966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735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98377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38280.497499999998</v>
      </c>
      <c r="K497" s="444">
        <f t="shared" ca="1" si="86"/>
        <v>38.912039907702002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38280.497499999998</v>
      </c>
      <c r="K498" s="202">
        <f t="shared" ca="1" si="86"/>
        <v>38.986146756288825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4091</v>
      </c>
      <c r="K499" s="202">
        <f t="shared" ca="1" si="86"/>
        <v>40.516985243141526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33523.53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3402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24443.899999999998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2528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9079.630000000001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874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3342.1374999999998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368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2710.3450000000003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311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631.79250000000002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57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1414.83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321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1995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123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1995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123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575086</v>
      </c>
      <c r="O533" s="412">
        <f t="shared" ref="O533:O537" ca="1" si="87">+IF(L533&gt;0,N533*100/L533,0)</f>
        <v>81.513515045853353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575086</v>
      </c>
      <c r="O535" s="169">
        <f t="shared" ca="1" si="87"/>
        <v>81.513515045853353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575086</v>
      </c>
      <c r="O537" s="169">
        <f t="shared" ca="1" si="87"/>
        <v>81.513515045853353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348557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196027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17102</v>
      </c>
      <c r="K551" s="411">
        <f ca="1">IF(I551&gt;0,J551*100/I551,0)</f>
        <v>68.408000000000001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1409726.08</v>
      </c>
      <c r="O551" s="412">
        <f t="shared" ref="O551:O555" ca="1" si="89">+IF(L551&gt;0,N551*100/L551,0)</f>
        <v>89.223169620253159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1409726.08</v>
      </c>
      <c r="O553" s="169">
        <f t="shared" ca="1" si="89"/>
        <v>89.223169620253159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1409726.08</v>
      </c>
      <c r="O555" s="169">
        <f t="shared" ca="1" si="89"/>
        <v>89.223169620253159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260188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1149538.08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17102</v>
      </c>
      <c r="K560" s="225">
        <f t="shared" ref="K560:K561" ca="1" si="90">IF(I560&gt;0,J560*100/I560,0)</f>
        <v>68.408000000000001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1167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128210</v>
      </c>
      <c r="K564" s="372">
        <f ca="1">IF(I564&gt;0,J564*100/I564,0)</f>
        <v>169.79208051913653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2114216.1399999987</v>
      </c>
      <c r="O564" s="373">
        <f t="shared" ref="O564:O568" ca="1" si="91">+IF(L564&gt;0,N564*100/L564,0)</f>
        <v>66.508208551439466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2114216.1399999987</v>
      </c>
      <c r="O566" s="169">
        <f t="shared" ca="1" si="91"/>
        <v>66.508208551439466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2114216.1399999987</v>
      </c>
      <c r="O568" s="169">
        <f t="shared" ca="1" si="91"/>
        <v>66.508208551439466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1327909.2799999998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786306.86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128210</v>
      </c>
      <c r="K573" s="202">
        <f ca="1">IF(I573&gt;0,J573*100/I573,0)</f>
        <v>169.79208051913653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120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9151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118341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17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701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340</v>
      </c>
      <c r="K580" s="372">
        <f ca="1">IF(I580&gt;0,J580*100/I580,0)</f>
        <v>9.4919039642657737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2641903.56</v>
      </c>
      <c r="O580" s="373">
        <f t="shared" ref="O580:O584" ca="1" si="93">+IF(L580&gt;0,N580*100/L580,0)</f>
        <v>52.111902264327057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2641903.56</v>
      </c>
      <c r="O582" s="169">
        <f t="shared" ca="1" si="93"/>
        <v>52.111902264327057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2641903.56</v>
      </c>
      <c r="O584" s="169">
        <f t="shared" ca="1" si="93"/>
        <v>52.111902264327057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975737.55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1666166.01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2505</v>
      </c>
      <c r="K589" s="163">
        <f t="shared" ref="K589:K596" ca="1" si="94">IF(I589&gt;0,J589*100/I589,0)</f>
        <v>69.93299832495812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1546.3600000000004</v>
      </c>
      <c r="K590" s="479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1828</v>
      </c>
      <c r="K591" s="163">
        <f t="shared" ca="1" si="94"/>
        <v>51.032942490228919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1091.5700000000002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399</v>
      </c>
      <c r="K593" s="163">
        <f t="shared" ca="1" si="94"/>
        <v>11.139028475711893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227.04999999999998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340</v>
      </c>
      <c r="K595" s="163">
        <f t="shared" ca="1" si="94"/>
        <v>9.4919039642657737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177.03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62549</v>
      </c>
      <c r="O597" s="412">
        <f t="shared" ref="O597:O601" ca="1" si="95">+IF(L597&gt;0,N597*100/L597,0)</f>
        <v>28.017469204927213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62549</v>
      </c>
      <c r="O599" s="169">
        <f t="shared" ca="1" si="95"/>
        <v>28.017469204927213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62549</v>
      </c>
      <c r="O601" s="169">
        <f t="shared" ca="1" si="95"/>
        <v>28.017469204927213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62549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3">
        <f t="shared" ref="K611:K619" ca="1" si="96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1356.22</v>
      </c>
      <c r="K612" s="163">
        <f t="shared" ca="1" si="96"/>
        <v>59.745374449339209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1149.22</v>
      </c>
      <c r="K613" s="163">
        <f t="shared" ca="1" si="96"/>
        <v>50.626431718061674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1240.22</v>
      </c>
      <c r="K614" s="163">
        <f t="shared" ca="1" si="96"/>
        <v>54.635242290748899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732.22</v>
      </c>
      <c r="K615" s="163">
        <f t="shared" ca="1" si="96"/>
        <v>32.25638766519824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36</v>
      </c>
      <c r="K616" s="163">
        <f t="shared" ca="1" si="96"/>
        <v>1.5859030837004404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3">
        <f t="shared" ca="1" si="96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3">
        <f t="shared" ca="1" si="96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86242858.900000006</v>
      </c>
      <c r="K628" s="343">
        <f t="shared" ref="K628:K635" ca="1" si="98">IF(I628&gt;0,J628*100/I628,0)</f>
        <v>68.292971035106532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5341</v>
      </c>
      <c r="K629" s="343">
        <f t="shared" ca="1" si="98"/>
        <v>62.606962841401945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26627861.239999998</v>
      </c>
      <c r="K630" s="343">
        <f t="shared" ca="1" si="98"/>
        <v>15.205431555279354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3671</v>
      </c>
      <c r="K631" s="343">
        <f t="shared" ca="1" si="98"/>
        <v>45.455671124318968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5172583.5100000007</v>
      </c>
      <c r="K632" s="343">
        <f t="shared" ca="1" si="98"/>
        <v>48.118730841664529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840</v>
      </c>
      <c r="K633" s="343">
        <f t="shared" ca="1" si="98"/>
        <v>88.888888888888886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128130000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90313000</v>
      </c>
      <c r="K634" s="343">
        <f t="shared" ca="1" si="98"/>
        <v>70.485444470459683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3408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2401</v>
      </c>
      <c r="K635" s="486">
        <f t="shared" ca="1" si="98"/>
        <v>70.451877934272304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136890</v>
      </c>
      <c r="M636" s="510"/>
      <c r="N636" s="509">
        <f ca="1">SUM(N637:N638)</f>
        <v>1235</v>
      </c>
      <c r="O636" s="509">
        <f t="shared" ref="O636:O640" ca="1" si="99">+IF(L636&gt;0,N636*100/L636,0)</f>
        <v>0.90218423551756888</v>
      </c>
      <c r="P636" s="509"/>
    </row>
    <row r="637" spans="1:16" ht="21.75" customHeight="1" x14ac:dyDescent="0.45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9"/>
        <v>0</v>
      </c>
      <c r="P637" s="52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136890</v>
      </c>
      <c r="M638" s="520"/>
      <c r="N638" s="521">
        <f ca="1">SUM(N639:N640)</f>
        <v>1235</v>
      </c>
      <c r="O638" s="521">
        <f t="shared" ca="1" si="99"/>
        <v>0.90218423551756888</v>
      </c>
      <c r="P638" s="52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9"/>
        <v>0</v>
      </c>
      <c r="P639" s="52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136890</v>
      </c>
      <c r="M640" s="520"/>
      <c r="N640" s="521">
        <f ca="1">SUM(N641:N644)</f>
        <v>1235</v>
      </c>
      <c r="O640" s="521">
        <f t="shared" ca="1" si="99"/>
        <v>0.90218423551756888</v>
      </c>
      <c r="P640" s="52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23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23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23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1235</v>
      </c>
      <c r="O644" s="523"/>
      <c r="P644" s="523"/>
    </row>
    <row r="645" spans="1:16" ht="21.75" customHeight="1" x14ac:dyDescent="0.45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18"/>
    </row>
    <row r="646" spans="1:16" ht="21.75" customHeight="1" x14ac:dyDescent="0.45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8"/>
      <c r="L646" s="520"/>
      <c r="M646" s="520"/>
      <c r="N646" s="530"/>
      <c r="O646" s="518"/>
      <c r="P646" s="518"/>
    </row>
    <row r="647" spans="1:16" ht="21.75" customHeight="1" x14ac:dyDescent="0.45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2</v>
      </c>
      <c r="K647" s="518"/>
      <c r="L647" s="520"/>
      <c r="M647" s="520"/>
      <c r="N647" s="520"/>
      <c r="O647" s="518"/>
      <c r="P647" s="518"/>
    </row>
    <row r="648" spans="1:16" ht="21.75" customHeight="1" x14ac:dyDescent="0.45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3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4">
        <f t="shared" ref="K648:K651" ca="1" si="100">IF(I648&gt;0,J648*100/I648,0)</f>
        <v>0</v>
      </c>
      <c r="L648" s="521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0"/>
      <c r="N648" s="535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4">
        <f t="shared" ref="O648:O651" ca="1" si="101">IF(L648&gt;0,N648*100/L648,0)</f>
        <v>0</v>
      </c>
      <c r="P648" s="534"/>
    </row>
    <row r="649" spans="1:16" ht="21.75" customHeight="1" x14ac:dyDescent="0.45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3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4">
        <f t="shared" ca="1" si="100"/>
        <v>2.7777777777777777</v>
      </c>
      <c r="L649" s="521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0"/>
      <c r="N649" s="535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0</v>
      </c>
      <c r="O649" s="534">
        <f t="shared" ca="1" si="101"/>
        <v>0</v>
      </c>
      <c r="P649" s="534"/>
    </row>
    <row r="650" spans="1:16" ht="21.75" customHeight="1" x14ac:dyDescent="0.45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3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4">
        <f t="shared" ca="1" si="100"/>
        <v>0</v>
      </c>
      <c r="L650" s="521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0"/>
      <c r="N650" s="535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4">
        <f t="shared" ca="1" si="101"/>
        <v>933.33333333333337</v>
      </c>
      <c r="P650" s="534"/>
    </row>
    <row r="651" spans="1:16" ht="21.75" customHeight="1" x14ac:dyDescent="0.45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3">
        <f ca="1">J657+J660</f>
        <v>56</v>
      </c>
      <c r="K651" s="534">
        <f t="shared" ca="1" si="100"/>
        <v>9.8245614035087723</v>
      </c>
      <c r="L651" s="521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0"/>
      <c r="N651" s="535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115</v>
      </c>
      <c r="O651" s="534">
        <f t="shared" ca="1" si="101"/>
        <v>0.80701754385964908</v>
      </c>
      <c r="P651" s="534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4"/>
      <c r="L652" s="520"/>
      <c r="M652" s="520"/>
      <c r="N652" s="520"/>
      <c r="O652" s="518"/>
      <c r="P652" s="51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4"/>
      <c r="L653" s="520"/>
      <c r="M653" s="520"/>
      <c r="N653" s="520"/>
      <c r="O653" s="518"/>
      <c r="P653" s="51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1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4"/>
      <c r="L655" s="520"/>
      <c r="M655" s="520"/>
      <c r="N655" s="520"/>
      <c r="O655" s="518"/>
      <c r="P655" s="51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4"/>
      <c r="L656" s="520"/>
      <c r="M656" s="520"/>
      <c r="N656" s="520"/>
      <c r="O656" s="518"/>
      <c r="P656" s="51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4"/>
      <c r="L657" s="520"/>
      <c r="M657" s="520"/>
      <c r="N657" s="520"/>
      <c r="O657" s="518"/>
      <c r="P657" s="51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4"/>
      <c r="L658" s="520"/>
      <c r="M658" s="520"/>
      <c r="N658" s="520"/>
      <c r="O658" s="518"/>
      <c r="P658" s="51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4"/>
      <c r="L659" s="520"/>
      <c r="M659" s="520"/>
      <c r="N659" s="520"/>
      <c r="O659" s="518"/>
      <c r="P659" s="51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4"/>
      <c r="L660" s="520"/>
      <c r="M660" s="520"/>
      <c r="N660" s="520"/>
      <c r="O660" s="518"/>
      <c r="P660" s="518"/>
    </row>
    <row r="661" spans="1:16" ht="21.75" customHeight="1" x14ac:dyDescent="0.45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4"/>
      <c r="L661" s="521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0"/>
      <c r="N661" s="535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4">
        <f ca="1">IF(L661&gt;0,N661*100/L661,0)</f>
        <v>0</v>
      </c>
      <c r="P661" s="534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4"/>
      <c r="L662" s="520"/>
      <c r="M662" s="520"/>
      <c r="N662" s="520"/>
      <c r="O662" s="518"/>
      <c r="P662" s="51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3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4">
        <f ca="1">IF(I663&gt;0,J663*100/I663,0)</f>
        <v>0</v>
      </c>
      <c r="L663" s="520"/>
      <c r="M663" s="520"/>
      <c r="N663" s="520"/>
      <c r="O663" s="518"/>
      <c r="P663" s="518"/>
    </row>
    <row r="664" spans="1:16" ht="21.75" customHeight="1" x14ac:dyDescent="0.45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1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3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4">
        <f ca="1">IF(I665&gt;0,J665*100/I665,0)</f>
        <v>0</v>
      </c>
      <c r="L665" s="521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0"/>
      <c r="N665" s="535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4">
        <f ca="1">IF(L665&gt;0,N665*100/L665,0)</f>
        <v>0</v>
      </c>
      <c r="P665" s="534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4"/>
      <c r="L666" s="520"/>
      <c r="M666" s="520"/>
      <c r="N666" s="520"/>
      <c r="O666" s="518"/>
      <c r="P666" s="51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4"/>
      <c r="L667" s="520"/>
      <c r="M667" s="520"/>
      <c r="N667" s="520"/>
      <c r="O667" s="518"/>
      <c r="P667" s="51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3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4">
        <f ca="1">IF(I668&gt;0,J668*100/I668,0)</f>
        <v>0</v>
      </c>
      <c r="L668" s="521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0"/>
      <c r="N668" s="535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4">
        <f ca="1">IF(L668&gt;0,N668*100/L668,0)</f>
        <v>0</v>
      </c>
      <c r="P668" s="534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4"/>
      <c r="L669" s="520"/>
      <c r="M669" s="520"/>
      <c r="N669" s="520"/>
      <c r="O669" s="518"/>
      <c r="P669" s="51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4"/>
      <c r="L670" s="520"/>
      <c r="M670" s="520"/>
      <c r="N670" s="520"/>
      <c r="O670" s="518"/>
      <c r="P670" s="518"/>
    </row>
    <row r="671" spans="1:16" ht="21.75" customHeight="1" x14ac:dyDescent="0.45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3">
        <f ca="1">J674+J677</f>
        <v>0</v>
      </c>
      <c r="K671" s="534">
        <f ca="1">IF(I671&gt;0,J671*100/I671,0)</f>
        <v>0</v>
      </c>
      <c r="L671" s="521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0"/>
      <c r="N671" s="535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4">
        <f ca="1">IF(L671&gt;0,N671*100/L671,0)</f>
        <v>0</v>
      </c>
      <c r="P671" s="534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4"/>
      <c r="L672" s="520"/>
      <c r="M672" s="520"/>
      <c r="N672" s="520"/>
      <c r="O672" s="518"/>
      <c r="P672" s="51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4"/>
      <c r="L673" s="520"/>
      <c r="M673" s="520"/>
      <c r="N673" s="520"/>
      <c r="O673" s="518"/>
      <c r="P673" s="51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4"/>
      <c r="L674" s="520"/>
      <c r="M674" s="520"/>
      <c r="N674" s="520"/>
      <c r="O674" s="518"/>
      <c r="P674" s="51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4"/>
      <c r="L675" s="520"/>
      <c r="M675" s="520"/>
      <c r="N675" s="520"/>
      <c r="O675" s="518"/>
      <c r="P675" s="51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4"/>
      <c r="L676" s="520"/>
      <c r="M676" s="520"/>
      <c r="N676" s="520"/>
      <c r="O676" s="518"/>
      <c r="P676" s="518"/>
    </row>
    <row r="677" spans="1:16" ht="21.75" customHeight="1" x14ac:dyDescent="0.45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5"/>
      <c r="L677" s="546"/>
      <c r="M677" s="546"/>
      <c r="N677" s="546"/>
      <c r="O677" s="545"/>
      <c r="P677" s="545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276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5942883</v>
      </c>
      <c r="M8" s="23">
        <f t="shared" ca="1" si="0"/>
        <v>2780429</v>
      </c>
      <c r="N8" s="23">
        <f t="shared" ca="1" si="0"/>
        <v>3448512.6900000004</v>
      </c>
      <c r="O8" s="22">
        <f t="shared" ref="O8:O16" ca="1" si="1">IF(L8&gt;0,N8*100/L8,0)</f>
        <v>58.027605288544308</v>
      </c>
      <c r="P8" s="22">
        <f t="shared" ref="P8:P16" ca="1" si="2">IF(M8&gt;0,N8*100/M8,0)</f>
        <v>124.0280794798213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5942883</v>
      </c>
      <c r="M10" s="30">
        <f t="shared" ca="1" si="4"/>
        <v>2780429</v>
      </c>
      <c r="N10" s="30">
        <f t="shared" ca="1" si="4"/>
        <v>3448512.6900000004</v>
      </c>
      <c r="O10" s="29">
        <f t="shared" ca="1" si="1"/>
        <v>58.027605288544308</v>
      </c>
      <c r="P10" s="29">
        <f t="shared" ca="1" si="2"/>
        <v>124.0280794798213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5711483</v>
      </c>
      <c r="M12" s="38">
        <f t="shared" ca="1" si="6"/>
        <v>2549029</v>
      </c>
      <c r="N12" s="38">
        <f t="shared" ca="1" si="6"/>
        <v>3217112.6900000004</v>
      </c>
      <c r="O12" s="38">
        <f t="shared" ca="1" si="1"/>
        <v>56.327099108935464</v>
      </c>
      <c r="P12" s="38">
        <f t="shared" ca="1" si="2"/>
        <v>126.20934049789157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3894783</v>
      </c>
      <c r="M14" s="38">
        <f t="shared" si="8"/>
        <v>0</v>
      </c>
      <c r="N14" s="38">
        <f t="shared" ca="1" si="8"/>
        <v>1179847.3</v>
      </c>
      <c r="O14" s="38">
        <f t="shared" ca="1" si="1"/>
        <v>30.293017608426453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2780429</v>
      </c>
      <c r="N18" s="23">
        <f t="shared" ca="1" si="11"/>
        <v>2268665.39</v>
      </c>
      <c r="O18" s="22">
        <f t="shared" ref="O18:O20" ca="1" si="12">IF(L18&gt;0,N18*100/L18,0)</f>
        <v>66.473147948741612</v>
      </c>
      <c r="P18" s="22">
        <f t="shared" ref="P18:P26" ca="1" si="13">IF(M18&gt;0,N18*100/M18,0)</f>
        <v>81.594077388777052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2780429</v>
      </c>
      <c r="N20" s="30">
        <f t="shared" ca="1" si="15"/>
        <v>2268665.39</v>
      </c>
      <c r="O20" s="29">
        <f t="shared" ca="1" si="12"/>
        <v>66.473147948741612</v>
      </c>
      <c r="P20" s="29">
        <f t="shared" ca="1" si="13"/>
        <v>81.594077388777052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2549029</v>
      </c>
      <c r="N22" s="38">
        <f t="shared" ca="1" si="18"/>
        <v>2037265.3900000001</v>
      </c>
      <c r="O22" s="38">
        <f t="shared" ca="1" si="17"/>
        <v>64.034643667069517</v>
      </c>
      <c r="P22" s="38">
        <f t="shared" ca="1" si="13"/>
        <v>79.923193890693284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2529978</v>
      </c>
      <c r="M28" s="23">
        <f t="shared" si="23"/>
        <v>0</v>
      </c>
      <c r="N28" s="23">
        <f t="shared" ca="1" si="23"/>
        <v>1179847.3</v>
      </c>
      <c r="O28" s="22">
        <f t="shared" ref="O28:O30" ca="1" si="24">IF(L28&gt;0,N28*100/L28,0)</f>
        <v>46.634686151421079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2529978</v>
      </c>
      <c r="M30" s="30">
        <f t="shared" si="27"/>
        <v>0</v>
      </c>
      <c r="N30" s="30">
        <f t="shared" ca="1" si="27"/>
        <v>1179847.3</v>
      </c>
      <c r="O30" s="29">
        <f t="shared" ca="1" si="24"/>
        <v>46.634686151421079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2529978</v>
      </c>
      <c r="M32" s="38">
        <f t="shared" si="30"/>
        <v>0</v>
      </c>
      <c r="N32" s="38">
        <f t="shared" ca="1" si="30"/>
        <v>1179847.3</v>
      </c>
      <c r="O32" s="38">
        <f t="shared" ca="1" si="29"/>
        <v>46.634686151421079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2529978</v>
      </c>
      <c r="M34" s="38">
        <f t="shared" si="32"/>
        <v>0</v>
      </c>
      <c r="N34" s="38">
        <f t="shared" ca="1" si="32"/>
        <v>1179847.3</v>
      </c>
      <c r="O34" s="38">
        <f t="shared" ca="1" si="29"/>
        <v>46.634686151421079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2780429</v>
      </c>
      <c r="N37" s="54">
        <f t="shared" ca="1" si="33"/>
        <v>2268665.39</v>
      </c>
      <c r="O37" s="55">
        <f t="shared" ca="1" si="29"/>
        <v>66.473147948741612</v>
      </c>
      <c r="P37" s="55">
        <f t="shared" ca="1" si="25"/>
        <v>81.594077388777052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520600</v>
      </c>
      <c r="N41" s="78">
        <f t="shared" ca="1" si="34"/>
        <v>414079.74</v>
      </c>
      <c r="O41" s="77">
        <f t="shared" ref="O41:O43" ca="1" si="35">IF(L41&gt;0,N41*100/L41,0)</f>
        <v>59.657072467944097</v>
      </c>
      <c r="P41" s="77">
        <f t="shared" ref="P41:P43" ca="1" si="36">IF(M41&gt;0,N41*100/M41,0)</f>
        <v>79.538943526699967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520600</v>
      </c>
      <c r="N43" s="78">
        <f t="shared" ca="1" si="38"/>
        <v>414079.74</v>
      </c>
      <c r="O43" s="77">
        <f t="shared" ca="1" si="35"/>
        <v>59.657072467944097</v>
      </c>
      <c r="P43" s="77">
        <f t="shared" ca="1" si="36"/>
        <v>79.538943526699967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2">
        <f ca="1">IFERROR(__xludf.DUMMYFUNCTION("IMPORTRANGE(""https://docs.google.com/spreadsheets/d/1Yj_ptqi66GCucihVvJfMjLAmec39IyEx_6qawtMGysU/edit?usp=sharing"",""สบก!Q46"")"),520600)</f>
        <v>520600</v>
      </c>
      <c r="N45" s="622">
        <f ca="1">IFERROR(__xludf.DUMMYFUNCTION("IMPORTRANGE(""https://docs.google.com/spreadsheets/d/1Yj_ptqi66GCucihVvJfMjLAmec39IyEx_6qawtMGysU/edit?usp=sharing"",""สบก!R46"")"),414079.74)</f>
        <v>414079.74</v>
      </c>
      <c r="O45" s="623">
        <f ca="1">IF(L45&gt;0,N45*100/L45,0)</f>
        <v>59.657072467944097</v>
      </c>
      <c r="P45" s="623">
        <f ca="1">IF(M45&gt;0,N45*100/M45,0)</f>
        <v>79.538943526699967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IFERROR(__xludf.DUMMYFUNCTION("IMPORTRANGE(""https://docs.google.com/spreadsheets/d/1Yj_ptqi66GCucihVvJfMjLAmec39IyEx_6qawtMGysU/edit?usp=sharing"",""สบก!M46"")"),694100)</f>
        <v>694100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IFERROR(__xludf.DUMMYFUNCTION("IMPORTRANGE(""https://docs.google.com/spreadsheets/d/1Yj_ptqi66GCucihVvJfMjLAmec39IyEx_6qawtMGysU/edit?usp=sharing"",""สบก!N46"")"),0)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IFERROR(__xludf.DUMMYFUNCTION("IMPORTRANGE(""https://docs.google.com/spreadsheets/d/1Yj_ptqi66GCucihVvJfMjLAmec39IyEx_6qawtMGysU/edit?usp=sharing"",""สบก!O46"")"),0)</f>
        <v>0</v>
      </c>
      <c r="M49" s="625"/>
      <c r="N49" s="622">
        <f ca="1">IFERROR(__xludf.DUMMYFUNCTION("IMPORTRANGE(""https://docs.google.com/spreadsheets/d/1Yj_ptqi66GCucihVvJfMjLAmec39IyEx_6qawtMGysU/edit?usp=sharing"",""สบก!S46"")"),0)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368424</v>
      </c>
      <c r="N53" s="121">
        <f t="shared" ca="1" si="39"/>
        <v>298879</v>
      </c>
      <c r="O53" s="120">
        <f t="shared" ref="O53:O55" ca="1" si="40">IF(L53&gt;0,N53*100/L53,0)</f>
        <v>60.896291768541154</v>
      </c>
      <c r="P53" s="120">
        <f t="shared" ref="P53:P55" ca="1" si="41">IF(M53&gt;0,N53*100/M53,0)</f>
        <v>81.123651010791917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368424</v>
      </c>
      <c r="N55" s="121">
        <f t="shared" ca="1" si="43"/>
        <v>298879</v>
      </c>
      <c r="O55" s="120">
        <f t="shared" ca="1" si="40"/>
        <v>60.896291768541154</v>
      </c>
      <c r="P55" s="120">
        <f t="shared" ca="1" si="41"/>
        <v>81.123651010791917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2">
        <f ca="1">IFERROR(__xludf.DUMMYFUNCTION("IMPORTRANGE(""https://docs.google.com/spreadsheets/d/1Yj_ptqi66GCucihVvJfMjLAmec39IyEx_6qawtMGysU/edit?usp=sharing"",""สบก!Z46"")"),368424)</f>
        <v>368424</v>
      </c>
      <c r="N57" s="622">
        <f ca="1">IFERROR(__xludf.DUMMYFUNCTION("IMPORTRANGE(""https://docs.google.com/spreadsheets/d/1Yj_ptqi66GCucihVvJfMjLAmec39IyEx_6qawtMGysU/edit?usp=sharing"",""สบก!AA46"")"),298879)</f>
        <v>298879</v>
      </c>
      <c r="O57" s="623">
        <f ca="1">IF(L57&gt;0,N57*100/L57,0)</f>
        <v>60.896291768541154</v>
      </c>
      <c r="P57" s="623">
        <f ca="1">IF(M57&gt;0,N57*100/M57,0)</f>
        <v>81.123651010791917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IFERROR(__xludf.DUMMYFUNCTION("IMPORTRANGE(""https://docs.google.com/spreadsheets/d/1Yj_ptqi66GCucihVvJfMjLAmec39IyEx_6qawtMGysU/edit?usp=sharing"",""สบก!V46"")"),490800)</f>
        <v>490800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IFERROR(__xludf.DUMMYFUNCTION("IMPORTRANGE(""https://docs.google.com/spreadsheets/d/1Yj_ptqi66GCucihVvJfMjLAmec39IyEx_6qawtMGysU/edit?usp=sharing"",""สบก!W46"")"),0)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IFERROR(__xludf.DUMMYFUNCTION("IMPORTRANGE(""https://docs.google.com/spreadsheets/d/1Yj_ptqi66GCucihVvJfMjLAmec39IyEx_6qawtMGysU/edit?usp=sharing"",""สบก!X46"")"),0)</f>
        <v>0</v>
      </c>
      <c r="M61" s="625"/>
      <c r="N61" s="622">
        <f ca="1">IFERROR(__xludf.DUMMYFUNCTION("IMPORTRANGE(""https://docs.google.com/spreadsheets/d/1Yj_ptqi66GCucihVvJfMjLAmec39IyEx_6qawtMGysU/edit?usp=sharing"",""สบก!AB46"")"),0)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750800</v>
      </c>
      <c r="N66" s="152">
        <f t="shared" ca="1" si="45"/>
        <v>633043.65</v>
      </c>
      <c r="O66" s="151">
        <f t="shared" ref="O66:O68" ca="1" si="46">IF(L66&gt;0,N66*100/L66,0)</f>
        <v>72.281759534140221</v>
      </c>
      <c r="P66" s="151">
        <f t="shared" ref="P66:P68" ca="1" si="47">IF(M66&gt;0,N66*100/M66,0)</f>
        <v>84.315883058071392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750800</v>
      </c>
      <c r="N68" s="157">
        <f t="shared" ca="1" si="49"/>
        <v>633043.65</v>
      </c>
      <c r="O68" s="156">
        <f t="shared" ca="1" si="46"/>
        <v>72.281759534140221</v>
      </c>
      <c r="P68" s="156">
        <f t="shared" ca="1" si="47"/>
        <v>84.315883058071392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6">
        <f ca="1">IFERROR(__xludf.DUMMYFUNCTION("IMPORTRANGE(""https://docs.google.com/spreadsheets/d/1Yj_ptqi66GCucihVvJfMjLAmec39IyEx_6qawtMGysU/edit?usp=sharing"",""สบก!AI46"")"),750800)</f>
        <v>750800</v>
      </c>
      <c r="N70" s="627">
        <f ca="1">IFERROR(__xludf.DUMMYFUNCTION("IMPORTRANGE(""https://docs.google.com/spreadsheets/d/1Yj_ptqi66GCucihVvJfMjLAmec39IyEx_6qawtMGysU/edit?usp=sharing"",""สบก!AJ46"")"),633043.65)</f>
        <v>633043.65</v>
      </c>
      <c r="O70" s="169">
        <f ca="1">IF(L70&gt;0,N70*100/L70,0)</f>
        <v>72.281759534140221</v>
      </c>
      <c r="P70" s="169">
        <f ca="1">IF(M70&gt;0,N70*100/M70,0)</f>
        <v>84.315883058071392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IFERROR(__xludf.DUMMYFUNCTION("IMPORTRANGE(""https://docs.google.com/spreadsheets/d/1Yj_ptqi66GCucihVvJfMjLAmec39IyEx_6qawtMGysU/edit?usp=sharing"",""สบก!AG46"")"),0)</f>
        <v>0</v>
      </c>
      <c r="M74" s="625"/>
      <c r="N74" s="622">
        <f ca="1">IFERROR(__xludf.DUMMYFUNCTION("IMPORTRANGE(""https://docs.google.com/spreadsheets/d/1Yj_ptqi66GCucihVvJfMjLAmec39IyEx_6qawtMGysU/edit?usp=sharing"",""สบก!AK46"")"),0)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146448</v>
      </c>
      <c r="O94" s="151">
        <f t="shared" ref="O94:O96" ca="1" si="53">IF(L94&gt;0,N94*100/L94,0)</f>
        <v>68.274125874125872</v>
      </c>
      <c r="P94" s="151">
        <f t="shared" ref="P94:P96" ca="1" si="54">IF(M94&gt;0,N94*100/M94,0)</f>
        <v>75.312025918592994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146448</v>
      </c>
      <c r="O96" s="156">
        <f t="shared" ca="1" si="53"/>
        <v>68.274125874125872</v>
      </c>
      <c r="P96" s="156">
        <f t="shared" ca="1" si="54"/>
        <v>75.312025918592994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IFERROR(__xludf.DUMMYFUNCTION("IMPORTRANGE(""https://docs.google.com/spreadsheets/d/1Yj_ptqi66GCucihVvJfMjLAmec39IyEx_6qawtMGysU/edit?usp=sharing"",""สบก!AR46"")"),102055)</f>
        <v>102055</v>
      </c>
      <c r="N98" s="627">
        <f ca="1">IFERROR(__xludf.DUMMYFUNCTION("IMPORTRANGE(""https://docs.google.com/spreadsheets/d/1Yj_ptqi66GCucihVvJfMjLAmec39IyEx_6qawtMGysU/edit?usp=sharing"",""สบก!AS46"")"),54048)</f>
        <v>54048</v>
      </c>
      <c r="O98" s="169">
        <f ca="1">IF(L98&gt;0,N98*100/L98,0)</f>
        <v>44.265356265356267</v>
      </c>
      <c r="P98" s="169">
        <f ca="1">IF(M98&gt;0,N98*100/M98,0)</f>
        <v>52.959678604673954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IFERROR(__xludf.DUMMYFUNCTION("IMPORTRANGE(""https://docs.google.com/spreadsheets/d/1Yj_ptqi66GCucihVvJfMjLAmec39IyEx_6qawtMGysU/edit?usp=sharing"",""สบก!AP46"")"),92400)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IFERROR(__xludf.DUMMYFUNCTION("IMPORTRANGE(""https://docs.google.com/spreadsheets/d/1Yj_ptqi66GCucihVvJfMjLAmec39IyEx_6qawtMGysU/edit?usp=sharing"",""สบก!AT46"")"),92400)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IFERROR(__xludf.DUMMYFUNCTION("IMPORTRANGE(""https://docs.google.com/spreadsheets/d/1Yj_ptqi66GCucihVvJfMjLAmec39IyEx_6qawtMGysU/edit?usp=sharing"",""สบก!BA46"")"),0)</f>
        <v>0</v>
      </c>
      <c r="N122" s="627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IFERROR(__xludf.DUMMYFUNCTION("IMPORTRANGE(""https://docs.google.com/spreadsheets/d/1Yj_ptqi66GCucihVvJfMjLAmec39IyEx_6qawtMGysU/edit?usp=sharing"",""สบก!AY46"")"),0)</f>
        <v>0</v>
      </c>
      <c r="M126" s="625"/>
      <c r="N126" s="622">
        <f ca="1">IFERROR(__xludf.DUMMYFUNCTION("IMPORTRANGE(""https://docs.google.com/spreadsheets/d/1Yj_ptqi66GCucihVvJfMjLAmec39IyEx_6qawtMGysU/edit?usp=sharing"",""สบก!BC46"")"),0)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184625</v>
      </c>
      <c r="N140" s="152">
        <f t="shared" ca="1" si="64"/>
        <v>152410</v>
      </c>
      <c r="O140" s="151">
        <f t="shared" ref="O140:O142" ca="1" si="65">IF(L140&gt;0,N140*100/L140,0)</f>
        <v>66.99340659340659</v>
      </c>
      <c r="P140" s="151">
        <f t="shared" ref="P140:P142" ca="1" si="66">IF(M140&gt;0,N140*100/M140,0)</f>
        <v>82.551117129316182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184625</v>
      </c>
      <c r="N142" s="157">
        <f t="shared" ca="1" si="68"/>
        <v>152410</v>
      </c>
      <c r="O142" s="156">
        <f t="shared" ca="1" si="65"/>
        <v>66.99340659340659</v>
      </c>
      <c r="P142" s="156">
        <f t="shared" ca="1" si="66"/>
        <v>82.551117129316182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6">
        <f ca="1">IFERROR(__xludf.DUMMYFUNCTION("IMPORTRANGE(""https://docs.google.com/spreadsheets/d/1Yj_ptqi66GCucihVvJfMjLAmec39IyEx_6qawtMGysU/edit?usp=sharing"",""สบก!BJ46"")"),184625)</f>
        <v>184625</v>
      </c>
      <c r="N144" s="627">
        <f ca="1">IFERROR(__xludf.DUMMYFUNCTION("IMPORTRANGE(""https://docs.google.com/spreadsheets/d/1Yj_ptqi66GCucihVvJfMjLAmec39IyEx_6qawtMGysU/edit?usp=sharing"",""สบก!BK46"")"),152410)</f>
        <v>152410</v>
      </c>
      <c r="O144" s="169">
        <f ca="1">IF(L144&gt;0,N144*100/L144,0)</f>
        <v>66.99340659340659</v>
      </c>
      <c r="P144" s="169">
        <f ca="1">IF(M144&gt;0,N144*100/M144,0)</f>
        <v>82.551117129316182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IFERROR(__xludf.DUMMYFUNCTION("IMPORTRANGE(""https://docs.google.com/spreadsheets/d/1Yj_ptqi66GCucihVvJfMjLAmec39IyEx_6qawtMGysU/edit?usp=sharing"",""สบก!BH46"")"),0)</f>
        <v>0</v>
      </c>
      <c r="M148" s="625"/>
      <c r="N148" s="622">
        <f ca="1">IFERROR(__xludf.DUMMYFUNCTION("IMPORTRANGE(""https://docs.google.com/spreadsheets/d/1Yj_ptqi66GCucihVvJfMjLAmec39IyEx_6qawtMGysU/edit?usp=sharing"",""สบก!BL46"")"),0)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IFERROR(__xludf.DUMMYFUNCTION("IMPORTRANGE(""https://docs.google.com/spreadsheets/d/1XL5vhW3sbDhbH9Cz0tuDiY8C3ctxq1tqvaCgkFb8cCA/edit?usp=sharing"",""มุกดาหาร!J84"")"),27)</f>
        <v>27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IFERROR(__xludf.DUMMYFUNCTION("IMPORTRANGE(""https://docs.google.com/spreadsheets/d/1XL5vhW3sbDhbH9Cz0tuDiY8C3ctxq1tqvaCgkFb8cCA/edit?usp=sharing"",""มุกดาหาร!J85"")"),27)</f>
        <v>27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IFERROR(__xludf.DUMMYFUNCTION("IMPORTRANGE(""https://docs.google.com/spreadsheets/d/1Yj_ptqi66GCucihVvJfMjLAmec39IyEx_6qawtMGysU/edit?usp=sharing"",""สบก!BS46"")"),19295)</f>
        <v>19295</v>
      </c>
      <c r="N224" s="627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IFERROR(__xludf.DUMMYFUNCTION("IMPORTRANGE(""https://docs.google.com/spreadsheets/d/1Yj_ptqi66GCucihVvJfMjLAmec39IyEx_6qawtMGysU/edit?usp=sharing"",""สบก!BQ46"")"),0)</f>
        <v>0</v>
      </c>
      <c r="M228" s="625"/>
      <c r="N228" s="622">
        <f ca="1">IFERROR(__xludf.DUMMYFUNCTION("IMPORTRANGE(""https://docs.google.com/spreadsheets/d/1Yj_ptqi66GCucihVvJfMjLAmec39IyEx_6qawtMGysU/edit?usp=sharing"",""สบก!BU46"")"),0)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IFERROR(__xludf.DUMMYFUNCTION("IMPORTRANGE(""https://docs.google.com/spreadsheets/d/1Yj_ptqi66GCucihVvJfMjLAmec39IyEx_6qawtMGysU/edit?usp=sharing"",""สบก!CB46"")"),0)</f>
        <v>0</v>
      </c>
      <c r="N254" s="627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IFERROR(__xludf.DUMMYFUNCTION("IMPORTRANGE(""https://docs.google.com/spreadsheets/d/1Yj_ptqi66GCucihVvJfMjLAmec39IyEx_6qawtMGysU/edit?usp=sharing"",""สบก!BZ46"")"),0)</f>
        <v>0</v>
      </c>
      <c r="M258" s="625"/>
      <c r="N258" s="622">
        <f ca="1">IFERROR(__xludf.DUMMYFUNCTION("IMPORTRANGE(""https://docs.google.com/spreadsheets/d/1Yj_ptqi66GCucihVvJfMjLAmec39IyEx_6qawtMGysU/edit?usp=sharing"",""สบก!CD46"")"),0)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25210</v>
      </c>
      <c r="O271" s="151">
        <f t="shared" ref="O271:O273" ca="1" si="84">IF(L271&gt;0,N271*100/L271,0)</f>
        <v>45.670289855072461</v>
      </c>
      <c r="P271" s="151">
        <f t="shared" ref="P271:P273" ca="1" si="85">IF(M271&gt;0,N271*100/M271,0)</f>
        <v>78.170542635658919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25210</v>
      </c>
      <c r="O273" s="156">
        <f t="shared" ca="1" si="84"/>
        <v>45.670289855072461</v>
      </c>
      <c r="P273" s="156">
        <f t="shared" ca="1" si="85"/>
        <v>78.170542635658919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IFERROR(__xludf.DUMMYFUNCTION("IMPORTRANGE(""https://docs.google.com/spreadsheets/d/1Yj_ptqi66GCucihVvJfMjLAmec39IyEx_6qawtMGysU/edit?usp=sharing"",""สบก!CK46"")"),32250)</f>
        <v>32250</v>
      </c>
      <c r="N275" s="627">
        <f ca="1">IFERROR(__xludf.DUMMYFUNCTION("IMPORTRANGE(""https://docs.google.com/spreadsheets/d/1Yj_ptqi66GCucihVvJfMjLAmec39IyEx_6qawtMGysU/edit?usp=sharing"",""สบก!CL46"")"),25210)</f>
        <v>25210</v>
      </c>
      <c r="O275" s="169">
        <f ca="1">IF(L275&gt;0,N275*100/L275,0)</f>
        <v>45.670289855072461</v>
      </c>
      <c r="P275" s="169">
        <f ca="1">IF(M275&gt;0,N275*100/M275,0)</f>
        <v>78.170542635658919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IFERROR(__xludf.DUMMYFUNCTION("IMPORTRANGE(""https://docs.google.com/spreadsheets/d/1Yj_ptqi66GCucihVvJfMjLAmec39IyEx_6qawtMGysU/edit?usp=sharing"",""สบก!CI46"")"),0)</f>
        <v>0</v>
      </c>
      <c r="M279" s="625"/>
      <c r="N279" s="622">
        <f ca="1">IFERROR(__xludf.DUMMYFUNCTION("IMPORTRANGE(""https://docs.google.com/spreadsheets/d/1Yj_ptqi66GCucihVvJfMjLAmec39IyEx_6qawtMGysU/edit?usp=sharing"",""สบก!CM46"")"),0)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IFERROR(__xludf.DUMMYFUNCTION("IMPORTRANGE(""https://docs.google.com/spreadsheets/d/1Yj_ptqi66GCucihVvJfMjLAmec39IyEx_6qawtMGysU/edit?usp=sharing"",""สบก!CT46"")"),0)</f>
        <v>0</v>
      </c>
      <c r="N294" s="627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IFERROR(__xludf.DUMMYFUNCTION("IMPORTRANGE(""https://docs.google.com/spreadsheets/d/1Yj_ptqi66GCucihVvJfMjLAmec39IyEx_6qawtMGysU/edit?usp=sharing"",""สบก!CR46"")"),0)</f>
        <v>0</v>
      </c>
      <c r="M298" s="625"/>
      <c r="N298" s="622">
        <f ca="1">IFERROR(__xludf.DUMMYFUNCTION("IMPORTRANGE(""https://docs.google.com/spreadsheets/d/1Yj_ptqi66GCucihVvJfMjLAmec39IyEx_6qawtMGysU/edit?usp=sharing"",""สบก!CV46"")"),0)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IFERROR(__xludf.DUMMYFUNCTION("IMPORTRANGE(""https://docs.google.com/spreadsheets/d/1Yj_ptqi66GCucihVvJfMjLAmec39IyEx_6qawtMGysU/edit?usp=sharing"",""สบก!DC46"")"),0)</f>
        <v>0</v>
      </c>
      <c r="N314" s="627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IFERROR(__xludf.DUMMYFUNCTION("IMPORTRANGE(""https://docs.google.com/spreadsheets/d/1Yj_ptqi66GCucihVvJfMjLAmec39IyEx_6qawtMGysU/edit?usp=sharing"",""สบก!DA46"")"),0)</f>
        <v>0</v>
      </c>
      <c r="M318" s="625"/>
      <c r="N318" s="622">
        <f ca="1">IFERROR(__xludf.DUMMYFUNCTION("IMPORTRANGE(""https://docs.google.com/spreadsheets/d/1Yj_ptqi66GCucihVvJfMjLAmec39IyEx_6qawtMGysU/edit?usp=sharing"",""สบก!DE46"")"),0)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IFERROR(__xludf.DUMMYFUNCTION("IMPORTRANGE(""https://docs.google.com/spreadsheets/d/1XL5vhW3sbDhbH9Cz0tuDiY8C3ctxq1tqvaCgkFb8cCA/edit?usp=sharing"",""มุกดาหาร!J228"")"),199)</f>
        <v>199</v>
      </c>
      <c r="K328" s="318">
        <f ca="1">IF(I328&gt;0,J328*100/I328,0)</f>
        <v>88.444444444444443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835710</v>
      </c>
      <c r="M329" s="152">
        <f t="shared" ca="1" si="98"/>
        <v>709980</v>
      </c>
      <c r="N329" s="152">
        <f t="shared" ca="1" si="98"/>
        <v>579300</v>
      </c>
      <c r="O329" s="151">
        <f t="shared" ref="O329:O331" ca="1" si="99">IF(L329&gt;0,N329*100/L329,0)</f>
        <v>69.318304196431782</v>
      </c>
      <c r="P329" s="151">
        <f t="shared" ref="P329:P331" ca="1" si="100">IF(M329&gt;0,N329*100/M329,0)</f>
        <v>81.593847714020114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835710</v>
      </c>
      <c r="M331" s="157">
        <f t="shared" ca="1" si="102"/>
        <v>709980</v>
      </c>
      <c r="N331" s="157">
        <f t="shared" ca="1" si="102"/>
        <v>579300</v>
      </c>
      <c r="O331" s="156">
        <f t="shared" ca="1" si="99"/>
        <v>69.318304196431782</v>
      </c>
      <c r="P331" s="156">
        <f t="shared" ca="1" si="100"/>
        <v>81.593847714020114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6">
        <f ca="1">IFERROR(__xludf.DUMMYFUNCTION("IMPORTRANGE(""https://docs.google.com/spreadsheets/d/1Yj_ptqi66GCucihVvJfMjLAmec39IyEx_6qawtMGysU/edit?usp=sharing"",""สบก!DL46"")"),570980)</f>
        <v>570980</v>
      </c>
      <c r="N333" s="627">
        <f ca="1">IFERROR(__xludf.DUMMYFUNCTION("IMPORTRANGE(""https://docs.google.com/spreadsheets/d/1Yj_ptqi66GCucihVvJfMjLAmec39IyEx_6qawtMGysU/edit?usp=sharing"",""สบก!DM46"")"),440300)</f>
        <v>440300</v>
      </c>
      <c r="O333" s="169">
        <f ca="1">IF(L333&gt;0,N333*100/L333,0)</f>
        <v>63.197026022304833</v>
      </c>
      <c r="P333" s="169">
        <f ca="1">IF(M333&gt;0,N333*100/M333,0)</f>
        <v>77.113033731479206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IFERROR(__xludf.DUMMYFUNCTION("IMPORTRANGE(""https://docs.google.com/spreadsheets/d/1Yj_ptqi66GCucihVvJfMjLAmec39IyEx_6qawtMGysU/edit?usp=sharing"",""สบก!DN46"")"),139000)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IFERROR(__xludf.DUMMYFUNCTION("IMPORTRANGE(""https://docs.google.com/spreadsheets/d/1XL5vhW3sbDhbH9Cz0tuDiY8C3ctxq1tqvaCgkFb8cCA/edit?usp=sharing"",""มุกดาหาร!J234"")"),200)</f>
        <v>200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IFERROR(__xludf.DUMMYFUNCTION("IMPORTRANGE(""https://docs.google.com/spreadsheets/d/1XL5vhW3sbDhbH9Cz0tuDiY8C3ctxq1tqvaCgkFb8cCA/edit?usp=sharing"",""มุกดาหาร!J235"")"),1489.18)</f>
        <v>1489.18</v>
      </c>
      <c r="K340" s="343">
        <f t="shared" ca="1" si="103"/>
        <v>82.732222222222219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IFERROR(__xludf.DUMMYFUNCTION("IMPORTRANGE(""https://docs.google.com/spreadsheets/d/1XL5vhW3sbDhbH9Cz0tuDiY8C3ctxq1tqvaCgkFb8cCA/edit?usp=sharing"",""มุกดาหาร!J236"")"),299)</f>
        <v>299</v>
      </c>
      <c r="K341" s="343">
        <f t="shared" ca="1" si="103"/>
        <v>132.88888888888889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IFERROR(__xludf.DUMMYFUNCTION("IMPORTRANGE(""https://docs.google.com/spreadsheets/d/1XL5vhW3sbDhbH9Cz0tuDiY8C3ctxq1tqvaCgkFb8cCA/edit?usp=sharing"",""มุกดาหาร!J237"")"),2676.49)</f>
        <v>2676.49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IFERROR(__xludf.DUMMYFUNCTION("IMPORTRANGE(""https://docs.google.com/spreadsheets/d/1XL5vhW3sbDhbH9Cz0tuDiY8C3ctxq1tqvaCgkFb8cCA/edit?usp=sharing"",""มุกดาหาร!J240"")"),199)</f>
        <v>199</v>
      </c>
      <c r="K345" s="343">
        <f t="shared" ca="1" si="103"/>
        <v>88.444444444444443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IFERROR(__xludf.DUMMYFUNCTION("IMPORTRANGE(""https://docs.google.com/spreadsheets/d/1XL5vhW3sbDhbH9Cz0tuDiY8C3ctxq1tqvaCgkFb8cCA/edit?usp=sharing"",""มุกดาหาร!J241"")"),1921.62)</f>
        <v>1921.62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IFERROR(__xludf.DUMMYFUNCTION("IMPORTRANGE(""https://docs.google.com/spreadsheets/d/1XL5vhW3sbDhbH9Cz0tuDiY8C3ctxq1tqvaCgkFb8cCA/edit?usp=sharing"",""มุกดาหาร!L242"")"),2529978)</f>
        <v>2529978</v>
      </c>
      <c r="M347" s="358"/>
      <c r="N347" s="358">
        <f ca="1">IFERROR(__xludf.DUMMYFUNCTION("IMPORTRANGE(""https://docs.google.com/spreadsheets/d/1XL5vhW3sbDhbH9Cz0tuDiY8C3ctxq1tqvaCgkFb8cCA/edit?usp=sharing"",""มุกดาหาร!M242"")"),1179847.3)</f>
        <v>1179847.3</v>
      </c>
      <c r="O347" s="358">
        <f ca="1">+IF(L347&gt;0,N347*100/L347,0)</f>
        <v>46.634686151421079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IFERROR(__xludf.DUMMYFUNCTION("IMPORTRANGE(""https://docs.google.com/spreadsheets/d/1XL5vhW3sbDhbH9Cz0tuDiY8C3ctxq1tqvaCgkFb8cCA/edit?usp=sharing"",""มุกดาหาร!M244"")"),260859)</f>
        <v>260859</v>
      </c>
      <c r="O349" s="373">
        <f ca="1">+IF(L349&gt;0,N349*100/L349,0)</f>
        <v>58.497746283048912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IFERROR(__xludf.DUMMYFUNCTION("IMPORTRANGE(""https://docs.google.com/spreadsheets/d/1XL5vhW3sbDhbH9Cz0tuDiY8C3ctxq1tqvaCgkFb8cCA/edit?usp=sharing"",""มุกดาหาร!M247"")"),260859)</f>
        <v>260859</v>
      </c>
      <c r="O352" s="165">
        <f t="shared" ca="1" si="105"/>
        <v>58.497746283048912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IFERROR(__xludf.DUMMYFUNCTION("IMPORTRANGE(""https://docs.google.com/spreadsheets/d/1XL5vhW3sbDhbH9Cz0tuDiY8C3ctxq1tqvaCgkFb8cCA/edit?usp=sharing"",""มุกดาหาร!M249"")"),260859)</f>
        <v>260859</v>
      </c>
      <c r="O354" s="169">
        <f t="shared" ca="1" si="105"/>
        <v>58.497746283048912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IFERROR(__xludf.DUMMYFUNCTION("IMPORTRANGE(""https://docs.google.com/spreadsheets/d/1XL5vhW3sbDhbH9Cz0tuDiY8C3ctxq1tqvaCgkFb8cCA/edit?usp=sharing"",""มุกดาหาร!M250"")"),86520)</f>
        <v>86520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IFERROR(__xludf.DUMMYFUNCTION("IMPORTRANGE(""https://docs.google.com/spreadsheets/d/1XL5vhW3sbDhbH9Cz0tuDiY8C3ctxq1tqvaCgkFb8cCA/edit?usp=sharing"",""มุกดาหาร!M251"")"),62400)</f>
        <v>62400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IFERROR(__xludf.DUMMYFUNCTION("IMPORTRANGE(""https://docs.google.com/spreadsheets/d/1XL5vhW3sbDhbH9Cz0tuDiY8C3ctxq1tqvaCgkFb8cCA/edit?usp=sharing"",""มุกดาหาร!M252"")"),84699)</f>
        <v>84699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IFERROR(__xludf.DUMMYFUNCTION("IMPORTRANGE(""https://docs.google.com/spreadsheets/d/1XL5vhW3sbDhbH9Cz0tuDiY8C3ctxq1tqvaCgkFb8cCA/edit?usp=sharing"",""มุกดาหาร!M253"")"),27240)</f>
        <v>27240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IFERROR(__xludf.DUMMYFUNCTION("IMPORTRANGE(""https://docs.google.com/spreadsheets/d/1XL5vhW3sbDhbH9Cz0tuDiY8C3ctxq1tqvaCgkFb8cCA/edit?usp=sharing"",""มุกดาหาร!M275"")"),293369)</f>
        <v>293369</v>
      </c>
      <c r="O380" s="373">
        <f ca="1">+IF(L380&gt;0,N380*100/L380,0)</f>
        <v>28.523412281725196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IFERROR(__xludf.DUMMYFUNCTION("IMPORTRANGE(""https://docs.google.com/spreadsheets/d/1XL5vhW3sbDhbH9Cz0tuDiY8C3ctxq1tqvaCgkFb8cCA/edit?usp=sharing"",""มุกดาหาร!M278"")"),293369)</f>
        <v>293369</v>
      </c>
      <c r="O383" s="165">
        <f t="shared" ca="1" si="109"/>
        <v>28.523412281725196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IFERROR(__xludf.DUMMYFUNCTION("IMPORTRANGE(""https://docs.google.com/spreadsheets/d/1XL5vhW3sbDhbH9Cz0tuDiY8C3ctxq1tqvaCgkFb8cCA/edit?usp=sharing"",""มุกดาหาร!M280"")"),293369)</f>
        <v>293369</v>
      </c>
      <c r="O385" s="169">
        <f t="shared" ca="1" si="109"/>
        <v>28.523412281725196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IFERROR(__xludf.DUMMYFUNCTION("IMPORTRANGE(""https://docs.google.com/spreadsheets/d/1XL5vhW3sbDhbH9Cz0tuDiY8C3ctxq1tqvaCgkFb8cCA/edit?usp=sharing"",""มุกดาหาร!M281"")"),201650)</f>
        <v>201650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IFERROR(__xludf.DUMMYFUNCTION("IMPORTRANGE(""https://docs.google.com/spreadsheets/d/1XL5vhW3sbDhbH9Cz0tuDiY8C3ctxq1tqvaCgkFb8cCA/edit?usp=sharing"",""มุกดาหาร!M283"")"),73699)</f>
        <v>73699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IFERROR(__xludf.DUMMYFUNCTION("IMPORTRANGE(""https://docs.google.com/spreadsheets/d/1XL5vhW3sbDhbH9Cz0tuDiY8C3ctxq1tqvaCgkFb8cCA/edit?usp=sharing"",""มุกดาหาร!M296"")"),86053)</f>
        <v>86053</v>
      </c>
      <c r="O401" s="373">
        <f ca="1">+IF(L401&gt;0,N401*100/L401,0)</f>
        <v>53.799937480462646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IFERROR(__xludf.DUMMYFUNCTION("IMPORTRANGE(""https://docs.google.com/spreadsheets/d/1XL5vhW3sbDhbH9Cz0tuDiY8C3ctxq1tqvaCgkFb8cCA/edit?usp=sharing"",""มุกดาหาร!M299"")"),86053)</f>
        <v>86053</v>
      </c>
      <c r="O404" s="169">
        <f t="shared" ca="1" si="112"/>
        <v>53.799937480462646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IFERROR(__xludf.DUMMYFUNCTION("IMPORTRANGE(""https://docs.google.com/spreadsheets/d/1XL5vhW3sbDhbH9Cz0tuDiY8C3ctxq1tqvaCgkFb8cCA/edit?usp=sharing"",""มุกดาหาร!M301"")"),86053)</f>
        <v>86053</v>
      </c>
      <c r="O406" s="169">
        <f t="shared" ca="1" si="112"/>
        <v>53.799937480462646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IFERROR(__xludf.DUMMYFUNCTION("IMPORTRANGE(""https://docs.google.com/spreadsheets/d/1XL5vhW3sbDhbH9Cz0tuDiY8C3ctxq1tqvaCgkFb8cCA/edit?usp=sharing"",""มุกดาหาร!M330"")"),115875)</f>
        <v>115875</v>
      </c>
      <c r="O435" s="412">
        <f t="shared" ref="O435:O439" ca="1" si="114">+IF(L435&gt;0,N435*100/L435,0)</f>
        <v>83.363309352517987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IFERROR(__xludf.DUMMYFUNCTION("IMPORTRANGE(""https://docs.google.com/spreadsheets/d/1XL5vhW3sbDhbH9Cz0tuDiY8C3ctxq1tqvaCgkFb8cCA/edit?usp=sharing"",""มุกดาหาร!M332"")"),115875)</f>
        <v>115875</v>
      </c>
      <c r="O437" s="169">
        <f t="shared" ca="1" si="114"/>
        <v>83.363309352517987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IFERROR(__xludf.DUMMYFUNCTION("IMPORTRANGE(""https://docs.google.com/spreadsheets/d/1XL5vhW3sbDhbH9Cz0tuDiY8C3ctxq1tqvaCgkFb8cCA/edit?usp=sharing"",""มุกดาหาร!M334"")"),115875)</f>
        <v>115875</v>
      </c>
      <c r="O439" s="169">
        <f t="shared" ca="1" si="114"/>
        <v>83.363309352517987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IFERROR(__xludf.DUMMYFUNCTION("IMPORTRANGE(""https://docs.google.com/spreadsheets/d/1XL5vhW3sbDhbH9Cz0tuDiY8C3ctxq1tqvaCgkFb8cCA/edit?usp=sharing"",""มุกดาหาร!M335"")"),75185)</f>
        <v>75185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IFERROR(__xludf.DUMMYFUNCTION("IMPORTRANGE(""https://docs.google.com/spreadsheets/d/1XL5vhW3sbDhbH9Cz0tuDiY8C3ctxq1tqvaCgkFb8cCA/edit?usp=sharing"",""มุกดาหาร!M338"")"),40690)</f>
        <v>40690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IFERROR(__xludf.DUMMYFUNCTION("IMPORTRANGE(""https://docs.google.com/spreadsheets/d/1XL5vhW3sbDhbH9Cz0tuDiY8C3ctxq1tqvaCgkFb8cCA/edit?usp=sharing"",""มุกดาหาร!J350"")"),38742)</f>
        <v>38742</v>
      </c>
      <c r="K455" s="372">
        <f ca="1">IF(I455&gt;0,J455*100/I455,0)</f>
        <v>99.992257065427793</v>
      </c>
      <c r="L455" s="373">
        <f ca="1">IFERROR(__xludf.DUMMYFUNCTION("IMPORTRANGE(""https://docs.google.com/spreadsheets/d/1XL5vhW3sbDhbH9Cz0tuDiY8C3ctxq1tqvaCgkFb8cCA/edit?usp=sharing"",""มุกดาหาร!L350"")"),443218)</f>
        <v>443218</v>
      </c>
      <c r="M455" s="373"/>
      <c r="N455" s="373">
        <f ca="1">IFERROR(__xludf.DUMMYFUNCTION("IMPORTRANGE(""https://docs.google.com/spreadsheets/d/1XL5vhW3sbDhbH9Cz0tuDiY8C3ctxq1tqvaCgkFb8cCA/edit?usp=sharing"",""มุกดาหาร!M350"")"),188637)</f>
        <v>188637</v>
      </c>
      <c r="O455" s="373">
        <f t="shared" ref="O455:O459" ca="1" si="116">+IF(L455&gt;0,N455*100/L455,0)</f>
        <v>42.560771448813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IFERROR(__xludf.DUMMYFUNCTION("IMPORTRANGE(""https://docs.google.com/spreadsheets/d/1XL5vhW3sbDhbH9Cz0tuDiY8C3ctxq1tqvaCgkFb8cCA/edit?usp=sharing"",""มุกดาหาร!L352"")"),443218)</f>
        <v>443218</v>
      </c>
      <c r="M457" s="165"/>
      <c r="N457" s="169">
        <f ca="1">IFERROR(__xludf.DUMMYFUNCTION("IMPORTRANGE(""https://docs.google.com/spreadsheets/d/1XL5vhW3sbDhbH9Cz0tuDiY8C3ctxq1tqvaCgkFb8cCA/edit?usp=sharing"",""มุกดาหาร!M352"")"),188637)</f>
        <v>188637</v>
      </c>
      <c r="O457" s="169">
        <f t="shared" ca="1" si="116"/>
        <v>42.560771448813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IFERROR(__xludf.DUMMYFUNCTION("IMPORTRANGE(""https://docs.google.com/spreadsheets/d/1XL5vhW3sbDhbH9Cz0tuDiY8C3ctxq1tqvaCgkFb8cCA/edit?usp=sharing"",""มุกดาหาร!L354"")"),443218)</f>
        <v>443218</v>
      </c>
      <c r="M459" s="169"/>
      <c r="N459" s="169">
        <f ca="1">IFERROR(__xludf.DUMMYFUNCTION("IMPORTRANGE(""https://docs.google.com/spreadsheets/d/1XL5vhW3sbDhbH9Cz0tuDiY8C3ctxq1tqvaCgkFb8cCA/edit?usp=sharing"",""มุกดาหาร!M354"")"),188637)</f>
        <v>188637</v>
      </c>
      <c r="O459" s="169">
        <f t="shared" ca="1" si="116"/>
        <v>42.560771448813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IFERROR(__xludf.DUMMYFUNCTION("IMPORTRANGE(""https://docs.google.com/spreadsheets/d/1XL5vhW3sbDhbH9Cz0tuDiY8C3ctxq1tqvaCgkFb8cCA/edit?usp=sharing"",""มุกดาหาร!M357"")"),72966)</f>
        <v>72966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IFERROR(__xludf.DUMMYFUNCTION("IMPORTRANGE(""https://docs.google.com/spreadsheets/d/1XL5vhW3sbDhbH9Cz0tuDiY8C3ctxq1tqvaCgkFb8cCA/edit?usp=sharing"",""มุกดาหาร!M358"")"),115671)</f>
        <v>115671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IFERROR(__xludf.DUMMYFUNCTION("IMPORTRANGE(""https://docs.google.com/spreadsheets/d/1XL5vhW3sbDhbH9Cz0tuDiY8C3ctxq1tqvaCgkFb8cCA/edit?usp=sharing"",""มุกดาหาร!J359"")"),38742)</f>
        <v>38742</v>
      </c>
      <c r="K464" s="269">
        <f t="shared" ref="K464:K515" ca="1" si="117">IF(I464&gt;0,J464*100/I464,0)</f>
        <v>99.992257065427793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IFERROR(__xludf.DUMMYFUNCTION("IMPORTRANGE(""https://docs.google.com/spreadsheets/d/1XL5vhW3sbDhbH9Cz0tuDiY8C3ctxq1tqvaCgkFb8cCA/edit?usp=sharing"",""มุกดาหาร!J368"")"),38744.18)</f>
        <v>38744.18</v>
      </c>
      <c r="K473" s="202">
        <f t="shared" ca="1" si="117"/>
        <v>99.9978835978836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IFERROR(__xludf.DUMMYFUNCTION("IMPORTRANGE(""https://docs.google.com/spreadsheets/d/1XL5vhW3sbDhbH9Cz0tuDiY8C3ctxq1tqvaCgkFb8cCA/edit?usp=sharing"",""มุกดาหาร!J370"")"),33988.35)</f>
        <v>33988.35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IFERROR(__xludf.DUMMYFUNCTION("IMPORTRANGE(""https://docs.google.com/spreadsheets/d/1XL5vhW3sbDhbH9Cz0tuDiY8C3ctxq1tqvaCgkFb8cCA/edit?usp=sharing"",""มุกดาหาร!J376"")"),38742)</f>
        <v>38742</v>
      </c>
      <c r="K481" s="202">
        <f t="shared" ca="1" si="117"/>
        <v>99.992257065427793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IFERROR(__xludf.DUMMYFUNCTION("IMPORTRANGE(""https://docs.google.com/spreadsheets/d/1XL5vhW3sbDhbH9Cz0tuDiY8C3ctxq1tqvaCgkFb8cCA/edit?usp=sharing"",""มุกดาหาร!J377"")"),4714)</f>
        <v>4714</v>
      </c>
      <c r="K482" s="163">
        <f t="shared" ca="1" si="117"/>
        <v>99.978791092258746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IFERROR(__xludf.DUMMYFUNCTION("IMPORTRANGE(""https://docs.google.com/spreadsheets/d/1XL5vhW3sbDhbH9Cz0tuDiY8C3ctxq1tqvaCgkFb8cCA/edit?usp=sharing"",""มุกดาหาร!J378"")"),35807)</f>
        <v>35807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IFERROR(__xludf.DUMMYFUNCTION("IMPORTRANGE(""https://docs.google.com/spreadsheets/d/1XL5vhW3sbDhbH9Cz0tuDiY8C3ctxq1tqvaCgkFb8cCA/edit?usp=sharing"",""มุกดาหาร!J379"")"),4413)</f>
        <v>4413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IFERROR(__xludf.DUMMYFUNCTION("IMPORTRANGE(""https://docs.google.com/spreadsheets/d/1XL5vhW3sbDhbH9Cz0tuDiY8C3ctxq1tqvaCgkFb8cCA/edit?usp=sharing"",""มุกดาหาร!J380"")"),74)</f>
        <v>74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IFERROR(__xludf.DUMMYFUNCTION("IMPORTRANGE(""https://docs.google.com/spreadsheets/d/1XL5vhW3sbDhbH9Cz0tuDiY8C3ctxq1tqvaCgkFb8cCA/edit?usp=sharing"",""มุกดาหาร!J381"")"),9)</f>
        <v>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IFERROR(__xludf.DUMMYFUNCTION("IMPORTRANGE(""https://docs.google.com/spreadsheets/d/1XL5vhW3sbDhbH9Cz0tuDiY8C3ctxq1tqvaCgkFb8cCA/edit?usp=sharing"",""มุกดาหาร!J382"")"),1050)</f>
        <v>1050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IFERROR(__xludf.DUMMYFUNCTION("IMPORTRANGE(""https://docs.google.com/spreadsheets/d/1XL5vhW3sbDhbH9Cz0tuDiY8C3ctxq1tqvaCgkFb8cCA/edit?usp=sharing"",""มุกดาหาร!J383"")"),117)</f>
        <v>117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IFERROR(__xludf.DUMMYFUNCTION("IMPORTRANGE(""https://docs.google.com/spreadsheets/d/1XL5vhW3sbDhbH9Cz0tuDiY8C3ctxq1tqvaCgkFb8cCA/edit?usp=sharing"",""มุกดาหาร!J384"")"),1050)</f>
        <v>1050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IFERROR(__xludf.DUMMYFUNCTION("IMPORTRANGE(""https://docs.google.com/spreadsheets/d/1XL5vhW3sbDhbH9Cz0tuDiY8C3ctxq1tqvaCgkFb8cCA/edit?usp=sharing"",""มุกดาหาร!J385"")"),117)</f>
        <v>117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IFERROR(__xludf.DUMMYFUNCTION("IMPORTRANGE(""https://docs.google.com/spreadsheets/d/1XL5vhW3sbDhbH9Cz0tuDiY8C3ctxq1tqvaCgkFb8cCA/edit?usp=sharing"",""มุกดาหาร!J388"")"),1811)</f>
        <v>1811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IFERROR(__xludf.DUMMYFUNCTION("IMPORTRANGE(""https://docs.google.com/spreadsheets/d/1XL5vhW3sbDhbH9Cz0tuDiY8C3ctxq1tqvaCgkFb8cCA/edit?usp=sharing"",""มุกดาหาร!J389"")"),175)</f>
        <v>175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IFERROR(__xludf.DUMMYFUNCTION("IMPORTRANGE(""https://docs.google.com/spreadsheets/d/1XL5vhW3sbDhbH9Cz0tuDiY8C3ctxq1tqvaCgkFb8cCA/edit?usp=sharing"",""มุกดาหาร!J392"")"),783)</f>
        <v>783</v>
      </c>
      <c r="K497" s="444">
        <f t="shared" ca="1" si="117"/>
        <v>34.357174199210178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IFERROR(__xludf.DUMMYFUNCTION("IMPORTRANGE(""https://docs.google.com/spreadsheets/d/1XL5vhW3sbDhbH9Cz0tuDiY8C3ctxq1tqvaCgkFb8cCA/edit?usp=sharing"",""มุกดาหาร!J393"")"),783)</f>
        <v>783</v>
      </c>
      <c r="K498" s="202">
        <f t="shared" ca="1" si="117"/>
        <v>34.357174199210178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IFERROR(__xludf.DUMMYFUNCTION("IMPORTRANGE(""https://docs.google.com/spreadsheets/d/1XL5vhW3sbDhbH9Cz0tuDiY8C3ctxq1tqvaCgkFb8cCA/edit?usp=sharing"",""มุกดาหาร!J394"")"),59)</f>
        <v>59</v>
      </c>
      <c r="K499" s="202">
        <f t="shared" ca="1" si="117"/>
        <v>31.382978723404257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IFERROR(__xludf.DUMMYFUNCTION("IMPORTRANGE(""https://docs.google.com/spreadsheets/d/1XL5vhW3sbDhbH9Cz0tuDiY8C3ctxq1tqvaCgkFb8cCA/edit?usp=sharing"",""มุกดาหาร!J395"")"),686)</f>
        <v>686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IFERROR(__xludf.DUMMYFUNCTION("IMPORTRANGE(""https://docs.google.com/spreadsheets/d/1XL5vhW3sbDhbH9Cz0tuDiY8C3ctxq1tqvaCgkFb8cCA/edit?usp=sharing"",""มุกดาหาร!J396"")"),55)</f>
        <v>55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IFERROR(__xludf.DUMMYFUNCTION("IMPORTRANGE(""https://docs.google.com/spreadsheets/d/1XL5vhW3sbDhbH9Cz0tuDiY8C3ctxq1tqvaCgkFb8cCA/edit?usp=sharing"",""มุกดาหาร!J397"")"),537)</f>
        <v>537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IFERROR(__xludf.DUMMYFUNCTION("IMPORTRANGE(""https://docs.google.com/spreadsheets/d/1XL5vhW3sbDhbH9Cz0tuDiY8C3ctxq1tqvaCgkFb8cCA/edit?usp=sharing"",""มุกดาหาร!J399"")"),149)</f>
        <v>149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IFERROR(__xludf.DUMMYFUNCTION("IMPORTRANGE(""https://docs.google.com/spreadsheets/d/1XL5vhW3sbDhbH9Cz0tuDiY8C3ctxq1tqvaCgkFb8cCA/edit?usp=sharing"",""มุกดาหาร!J400"")"),21)</f>
        <v>21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IFERROR(__xludf.DUMMYFUNCTION("IMPORTRANGE(""https://docs.google.com/spreadsheets/d/1XL5vhW3sbDhbH9Cz0tuDiY8C3ctxq1tqvaCgkFb8cCA/edit?usp=sharing"",""มุกดาหาร!J405"")"),84)</f>
        <v>84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IFERROR(__xludf.DUMMYFUNCTION("IMPORTRANGE(""https://docs.google.com/spreadsheets/d/1XL5vhW3sbDhbH9Cz0tuDiY8C3ctxq1tqvaCgkFb8cCA/edit?usp=sharing"",""มุกดาหาร!J406"")"),3)</f>
        <v>3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IFERROR(__xludf.DUMMYFUNCTION("IMPORTRANGE(""https://docs.google.com/spreadsheets/d/1XL5vhW3sbDhbH9Cz0tuDiY8C3ctxq1tqvaCgkFb8cCA/edit?usp=sharing"",""มุกดาหาร!J409"")"),13)</f>
        <v>13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IFERROR(__xludf.DUMMYFUNCTION("IMPORTRANGE(""https://docs.google.com/spreadsheets/d/1XL5vhW3sbDhbH9Cz0tuDiY8C3ctxq1tqvaCgkFb8cCA/edit?usp=sharing"",""มุกดาหาร!J459"")"),2116)</f>
        <v>2116</v>
      </c>
      <c r="K564" s="372">
        <f ca="1">IF(I564&gt;0,J564*100/I564,0)</f>
        <v>117.55555555555556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IFERROR(__xludf.DUMMYFUNCTION("IMPORTRANGE(""https://docs.google.com/spreadsheets/d/1XL5vhW3sbDhbH9Cz0tuDiY8C3ctxq1tqvaCgkFb8cCA/edit?usp=sharing"",""มุกดาหาร!M459"")"),90179.3)</f>
        <v>90179.3</v>
      </c>
      <c r="O564" s="373">
        <f t="shared" ref="O564:O568" ca="1" si="122">+IF(L564&gt;0,N564*100/L564,0)</f>
        <v>66.075102579132476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IFERROR(__xludf.DUMMYFUNCTION("IMPORTRANGE(""https://docs.google.com/spreadsheets/d/1XL5vhW3sbDhbH9Cz0tuDiY8C3ctxq1tqvaCgkFb8cCA/edit?usp=sharing"",""มุกดาหาร!M461"")"),90179.3)</f>
        <v>90179.3</v>
      </c>
      <c r="O566" s="169">
        <f t="shared" ca="1" si="122"/>
        <v>66.075102579132476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IFERROR(__xludf.DUMMYFUNCTION("IMPORTRANGE(""https://docs.google.com/spreadsheets/d/1XL5vhW3sbDhbH9Cz0tuDiY8C3ctxq1tqvaCgkFb8cCA/edit?usp=sharing"",""มุกดาหาร!M463"")"),90179.3)</f>
        <v>90179.3</v>
      </c>
      <c r="O568" s="169">
        <f t="shared" ca="1" si="122"/>
        <v>66.075102579132476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IFERROR(__xludf.DUMMYFUNCTION("IMPORTRANGE(""https://docs.google.com/spreadsheets/d/1XL5vhW3sbDhbH9Cz0tuDiY8C3ctxq1tqvaCgkFb8cCA/edit?usp=sharing"",""มุกดาหาร!M467"")"),30046.3)</f>
        <v>30046.3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IFERROR(__xludf.DUMMYFUNCTION("IMPORTRANGE(""https://docs.google.com/spreadsheets/d/1XL5vhW3sbDhbH9Cz0tuDiY8C3ctxq1tqvaCgkFb8cCA/edit?usp=sharing"",""มุกดาหาร!J468"")"),2116)</f>
        <v>2116</v>
      </c>
      <c r="K573" s="202">
        <f ca="1">IF(I573&gt;0,J573*100/I573,0)</f>
        <v>117.55555555555556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IFERROR(__xludf.DUMMYFUNCTION("IMPORTRANGE(""https://docs.google.com/spreadsheets/d/1XL5vhW3sbDhbH9Cz0tuDiY8C3ctxq1tqvaCgkFb8cCA/edit?usp=sharing"",""มุกดาหาร!J471"")"),391)</f>
        <v>391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IFERROR(__xludf.DUMMYFUNCTION("IMPORTRANGE(""https://docs.google.com/spreadsheets/d/1XL5vhW3sbDhbH9Cz0tuDiY8C3ctxq1tqvaCgkFb8cCA/edit?usp=sharing"",""มุกดาหาร!J472"")"),1725)</f>
        <v>1725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IFERROR(__xludf.DUMMYFUNCTION("IMPORTRANGE(""https://docs.google.com/spreadsheets/d/1XL5vhW3sbDhbH9Cz0tuDiY8C3ctxq1tqvaCgkFb8cCA/edit?usp=sharing"",""มุกดาหาร!M475"")"),109735)</f>
        <v>109735</v>
      </c>
      <c r="O580" s="373">
        <f t="shared" ref="O580:O584" ca="1" si="124">+IF(L580&gt;0,N580*100/L580,0)</f>
        <v>81.623772686700391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IFERROR(__xludf.DUMMYFUNCTION("IMPORTRANGE(""https://docs.google.com/spreadsheets/d/1XL5vhW3sbDhbH9Cz0tuDiY8C3ctxq1tqvaCgkFb8cCA/edit?usp=sharing"",""มุกดาหาร!M477"")"),109735)</f>
        <v>109735</v>
      </c>
      <c r="O582" s="169">
        <f t="shared" ca="1" si="124"/>
        <v>81.623772686700391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IFERROR(__xludf.DUMMYFUNCTION("IMPORTRANGE(""https://docs.google.com/spreadsheets/d/1XL5vhW3sbDhbH9Cz0tuDiY8C3ctxq1tqvaCgkFb8cCA/edit?usp=sharing"",""มุกดาหาร!M479"")"),109735)</f>
        <v>109735</v>
      </c>
      <c r="O584" s="169">
        <f t="shared" ca="1" si="124"/>
        <v>81.623772686700391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IFERROR(__xludf.DUMMYFUNCTION("IMPORTRANGE(""https://docs.google.com/spreadsheets/d/1XL5vhW3sbDhbH9Cz0tuDiY8C3ctxq1tqvaCgkFb8cCA/edit?usp=sharing"",""มุกดาหาร!M483"")"),109735)</f>
        <v>109735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IFERROR(__xludf.DUMMYFUNCTION("IMPORTRANGE(""https://docs.google.com/spreadsheets/d/1XL5vhW3sbDhbH9Cz0tuDiY8C3ctxq1tqvaCgkFb8cCA/edit?usp=sharing"",""มุกดาหาร!J488"")"),16)</f>
        <v>16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IFERROR(__xludf.DUMMYFUNCTION("IMPORTRANGE(""https://docs.google.com/spreadsheets/d/1XL5vhW3sbDhbH9Cz0tuDiY8C3ctxq1tqvaCgkFb8cCA/edit?usp=sharing"",""มุกดาหาร!J489"")"),9.4)</f>
        <v>9.4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IFERROR(__xludf.DUMMYFUNCTION("IMPORTRANGE(""https://docs.google.com/spreadsheets/d/1XL5vhW3sbDhbH9Cz0tuDiY8C3ctxq1tqvaCgkFb8cCA/edit?usp=sharing"",""มุกดาหาร!J166"")"),0)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IFERROR(__xludf.DUMMYFUNCTION("IMPORTRANGE(""https://docs.google.com/spreadsheets/d/1XL5vhW3sbDhbH9Cz0tuDiY8C3ctxq1tqvaCgkFb8cCA/edit?usp=sharing"",""มุกดาหาร!J166"")"),0)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IFERROR(__xludf.DUMMYFUNCTION("IMPORTRANGE(""https://docs.google.com/spreadsheets/d/1XL5vhW3sbDhbH9Cz0tuDiY8C3ctxq1tqvaCgkFb8cCA/edit?usp=sharing"",""มุกดาหาร!J523"")"),4448654.51)</f>
        <v>4448654.51</v>
      </c>
      <c r="K628" s="343">
        <f t="shared" ref="K628:K635" ca="1" si="129">IF(I628&gt;0,J628*100/I628,0)</f>
        <v>83.222992912311213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IFERROR(__xludf.DUMMYFUNCTION("IMPORTRANGE(""https://docs.google.com/spreadsheets/d/1XL5vhW3sbDhbH9Cz0tuDiY8C3ctxq1tqvaCgkFb8cCA/edit?usp=sharing"",""มุกดาหาร!J524"")"),403)</f>
        <v>403</v>
      </c>
      <c r="K629" s="343">
        <f t="shared" ca="1" si="129"/>
        <v>82.581967213114751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IFERROR(__xludf.DUMMYFUNCTION("IMPORTRANGE(""https://docs.google.com/spreadsheets/d/1XL5vhW3sbDhbH9Cz0tuDiY8C3ctxq1tqvaCgkFb8cCA/edit?usp=sharing"",""มุกดาหาร!J525"")"),336264.33)</f>
        <v>336264.33</v>
      </c>
      <c r="K630" s="343">
        <f t="shared" ca="1" si="129"/>
        <v>9.181744754075666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IFERROR(__xludf.DUMMYFUNCTION("IMPORTRANGE(""https://docs.google.com/spreadsheets/d/1XL5vhW3sbDhbH9Cz0tuDiY8C3ctxq1tqvaCgkFb8cCA/edit?usp=sharing"",""มุกดาหาร!J526"")"),51)</f>
        <v>51</v>
      </c>
      <c r="K631" s="343">
        <f t="shared" ca="1" si="129"/>
        <v>22.666666666666668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IFERROR(__xludf.DUMMYFUNCTION("IMPORTRANGE(""https://docs.google.com/spreadsheets/d/1XL5vhW3sbDhbH9Cz0tuDiY8C3ctxq1tqvaCgkFb8cCA/edit?usp=sharing"",""มุกดาหาร!J529"")"),4195000)</f>
        <v>4195000</v>
      </c>
      <c r="K634" s="343">
        <f t="shared" ca="1" si="129"/>
        <v>59.50354609929078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IFERROR(__xludf.DUMMYFUNCTION("IMPORTRANGE(""https://docs.google.com/spreadsheets/d/1XL5vhW3sbDhbH9Cz0tuDiY8C3ctxq1tqvaCgkFb8cCA/edit?usp=sharing"",""มุกดาหาร!I530"")"),165)</f>
        <v>165</v>
      </c>
      <c r="J635" s="504">
        <f ca="1">IFERROR(__xludf.DUMMYFUNCTION("IMPORTRANGE(""https://docs.google.com/spreadsheets/d/1XL5vhW3sbDhbH9Cz0tuDiY8C3ctxq1tqvaCgkFb8cCA/edit?usp=sharing"",""มุกดาหาร!J530"")"),119)</f>
        <v>119</v>
      </c>
      <c r="K635" s="486">
        <f t="shared" ca="1" si="129"/>
        <v>72.121212121212125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IFERROR(__xludf.DUMMYFUNCTION("IMPORTRANGE(""https://docs.google.com/spreadsheets/d/1XL5vhW3sbDhbH9Cz0tuDiY8C3ctxq1tqvaCgkFb8cCA/edit#gid=346597447"",""มุกดาหาร!J541"")"),0)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IFERROR(__xludf.DUMMYFUNCTION("IMPORTRANGE(""https://docs.google.com/spreadsheets/d/1XL5vhW3sbDhbH9Cz0tuDiY8C3ctxq1tqvaCgkFb8cCA/edit#gid=346597447"",""มุกดาหาร!J542"")"),0)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IFERROR(__xludf.DUMMYFUNCTION("IMPORTRANGE(""https://docs.google.com/spreadsheets/d/1XL5vhW3sbDhbH9Cz0tuDiY8C3ctxq1tqvaCgkFb8cCA/edit#gid=346597447"",""มุกดาหาร!I543"")"),0)</f>
        <v>0</v>
      </c>
      <c r="J648" s="585">
        <f ca="1">IFERROR(__xludf.DUMMYFUNCTION("IMPORTRANGE(""https://docs.google.com/spreadsheets/d/1XL5vhW3sbDhbH9Cz0tuDiY8C3ctxq1tqvaCgkFb8cCA/edit#gid=346597447"",""มุกดาหาร!J543"")"),0)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IFERROR(__xludf.DUMMYFUNCTION("IMPORTRANGE(""https://docs.google.com/spreadsheets/d/1XL5vhW3sbDhbH9Cz0tuDiY8C3ctxq1tqvaCgkFb8cCA/edit#gid=346597447"",""มุกดาหาร!L543"")"),0)</f>
        <v>0</v>
      </c>
      <c r="M648" s="570"/>
      <c r="N648" s="587">
        <f ca="1">IFERROR(__xludf.DUMMYFUNCTION("IMPORTRANGE(""https://docs.google.com/spreadsheets/d/1XL5vhW3sbDhbH9Cz0tuDiY8C3ctxq1tqvaCgkFb8cCA/edit#gid=346597447"",""มุกดาหาร!M543"")"),0)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IFERROR(__xludf.DUMMYFUNCTION("IMPORTRANGE(""https://docs.google.com/spreadsheets/d/1XL5vhW3sbDhbH9Cz0tuDiY8C3ctxq1tqvaCgkFb8cCA/edit#gid=346597447"",""มุกดาหาร!I544"")"),0)</f>
        <v>0</v>
      </c>
      <c r="J649" s="585">
        <f ca="1">IFERROR(__xludf.DUMMYFUNCTION("IMPORTRANGE(""https://docs.google.com/spreadsheets/d/1XL5vhW3sbDhbH9Cz0tuDiY8C3ctxq1tqvaCgkFb8cCA/edit#gid=346597447"",""มุกดาหาร!J544"")"),0)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IFERROR(__xludf.DUMMYFUNCTION("IMPORTRANGE(""https://docs.google.com/spreadsheets/d/1XL5vhW3sbDhbH9Cz0tuDiY8C3ctxq1tqvaCgkFb8cCA/edit#gid=346597447"",""มุกดาหาร!L544"")"),0)</f>
        <v>0</v>
      </c>
      <c r="M649" s="570"/>
      <c r="N649" s="587">
        <f ca="1">IFERROR(__xludf.DUMMYFUNCTION("IMPORTRANGE(""https://docs.google.com/spreadsheets/d/1XL5vhW3sbDhbH9Cz0tuDiY8C3ctxq1tqvaCgkFb8cCA/edit#gid=346597447"",""มุกดาหาร!M544"")"),0)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IFERROR(__xludf.DUMMYFUNCTION("IMPORTRANGE(""https://docs.google.com/spreadsheets/d/1XL5vhW3sbDhbH9Cz0tuDiY8C3ctxq1tqvaCgkFb8cCA/edit#gid=346597447"",""มุกดาหาร!I545"")"),0)</f>
        <v>0</v>
      </c>
      <c r="J650" s="585">
        <f ca="1">IFERROR(__xludf.DUMMYFUNCTION("IMPORTRANGE(""https://docs.google.com/spreadsheets/d/1XL5vhW3sbDhbH9Cz0tuDiY8C3ctxq1tqvaCgkFb8cCA/edit#gid=346597447"",""มุกดาหาร!J545"")"),0)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IFERROR(__xludf.DUMMYFUNCTION("IMPORTRANGE(""https://docs.google.com/spreadsheets/d/1XL5vhW3sbDhbH9Cz0tuDiY8C3ctxq1tqvaCgkFb8cCA/edit#gid=346597447"",""มุกดาหาร!L545"")"),0)</f>
        <v>0</v>
      </c>
      <c r="M650" s="570"/>
      <c r="N650" s="587">
        <f ca="1">IFERROR(__xludf.DUMMYFUNCTION("IMPORTRANGE(""https://docs.google.com/spreadsheets/d/1XL5vhW3sbDhbH9Cz0tuDiY8C3ctxq1tqvaCgkFb8cCA/edit#gid=346597447"",""มุกดาหาร!M545"")"),0)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IFERROR(__xludf.DUMMYFUNCTION("IMPORTRANGE(""https://docs.google.com/spreadsheets/d/1XL5vhW3sbDhbH9Cz0tuDiY8C3ctxq1tqvaCgkFb8cCA/edit#gid=346597447"",""มุกดาหาร!I546"")"),0)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IFERROR(__xludf.DUMMYFUNCTION("IMPORTRANGE(""https://docs.google.com/spreadsheets/d/1XL5vhW3sbDhbH9Cz0tuDiY8C3ctxq1tqvaCgkFb8cCA/edit#gid=346597447"",""มุกดาหาร!L546"")"),0)</f>
        <v>0</v>
      </c>
      <c r="M651" s="570"/>
      <c r="N651" s="587">
        <f ca="1">IFERROR(__xludf.DUMMYFUNCTION("IMPORTRANGE(""https://docs.google.com/spreadsheets/d/1XL5vhW3sbDhbH9Cz0tuDiY8C3ctxq1tqvaCgkFb8cCA/edit#gid=346597447"",""มุกดาหาร!M546"")"),0)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IFERROR(__xludf.DUMMYFUNCTION("IMPORTRANGE(""https://docs.google.com/spreadsheets/d/1XL5vhW3sbDhbH9Cz0tuDiY8C3ctxq1tqvaCgkFb8cCA/edit#gid=346597447"",""มุกดาหาร!J547"")"),0)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IFERROR(__xludf.DUMMYFUNCTION("IMPORTRANGE(""https://docs.google.com/spreadsheets/d/1XL5vhW3sbDhbH9Cz0tuDiY8C3ctxq1tqvaCgkFb8cCA/edit#gid=346597447"",""มุกดาหาร!J548"")"),0)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IFERROR(__xludf.DUMMYFUNCTION("IMPORTRANGE(""https://docs.google.com/spreadsheets/d/1XL5vhW3sbDhbH9Cz0tuDiY8C3ctxq1tqvaCgkFb8cCA/edit#gid=346597447"",""มุกดาหาร!J550"")"),0)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IFERROR(__xludf.DUMMYFUNCTION("IMPORTRANGE(""https://docs.google.com/spreadsheets/d/1XL5vhW3sbDhbH9Cz0tuDiY8C3ctxq1tqvaCgkFb8cCA/edit#gid=346597447"",""มุกดาหาร!J551"")"),0)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IFERROR(__xludf.DUMMYFUNCTION("IMPORTRANGE(""https://docs.google.com/spreadsheets/d/1XL5vhW3sbDhbH9Cz0tuDiY8C3ctxq1tqvaCgkFb8cCA/edit#gid=346597447"",""มุกดาหาร!J552"")"),0)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IFERROR(__xludf.DUMMYFUNCTION("IMPORTRANGE(""https://docs.google.com/spreadsheets/d/1XL5vhW3sbDhbH9Cz0tuDiY8C3ctxq1tqvaCgkFb8cCA/edit#gid=346597447"",""มุกดาหาร!J553"")"),0)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IFERROR(__xludf.DUMMYFUNCTION("IMPORTRANGE(""https://docs.google.com/spreadsheets/d/1XL5vhW3sbDhbH9Cz0tuDiY8C3ctxq1tqvaCgkFb8cCA/edit#gid=346597447"",""มุกดาหาร!J554"")"),0)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IFERROR(__xludf.DUMMYFUNCTION("IMPORTRANGE(""https://docs.google.com/spreadsheets/d/1XL5vhW3sbDhbH9Cz0tuDiY8C3ctxq1tqvaCgkFb8cCA/edit#gid=346597447"",""มุกดาหาร!J555"")"),0)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IFERROR(__xludf.DUMMYFUNCTION("IMPORTRANGE(""https://docs.google.com/spreadsheets/d/1XL5vhW3sbDhbH9Cz0tuDiY8C3ctxq1tqvaCgkFb8cCA/edit#gid=346597447"",""มุกดาหาร!J556"")"),0)</f>
        <v>0</v>
      </c>
      <c r="K661" s="586"/>
      <c r="L661" s="571">
        <f ca="1">IFERROR(__xludf.DUMMYFUNCTION("IMPORTRANGE(""https://docs.google.com/spreadsheets/d/1XL5vhW3sbDhbH9Cz0tuDiY8C3ctxq1tqvaCgkFb8cCA/edit#gid=346597447"",""มุกดาหาร!L556"")"),0)</f>
        <v>0</v>
      </c>
      <c r="M661" s="570"/>
      <c r="N661" s="587">
        <f ca="1">IFERROR(__xludf.DUMMYFUNCTION("IMPORTRANGE(""https://docs.google.com/spreadsheets/d/1XL5vhW3sbDhbH9Cz0tuDiY8C3ctxq1tqvaCgkFb8cCA/edit#gid=346597447"",""มุกดาหาร!M556"")"),0)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IFERROR(__xludf.DUMMYFUNCTION("IMPORTRANGE(""https://docs.google.com/spreadsheets/d/1XL5vhW3sbDhbH9Cz0tuDiY8C3ctxq1tqvaCgkFb8cCA/edit#gid=346597447"",""มุกดาหาร!J557"")"),0)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IFERROR(__xludf.DUMMYFUNCTION("IMPORTRANGE(""https://docs.google.com/spreadsheets/d/1XL5vhW3sbDhbH9Cz0tuDiY8C3ctxq1tqvaCgkFb8cCA/edit#gid=346597447"",""มุกดาหาร!I558"")"),0)</f>
        <v>0</v>
      </c>
      <c r="J663" s="585">
        <f ca="1">IFERROR(__xludf.DUMMYFUNCTION("IMPORTRANGE(""https://docs.google.com/spreadsheets/d/1XL5vhW3sbDhbH9Cz0tuDiY8C3ctxq1tqvaCgkFb8cCA/edit#gid=346597447"",""มุกดาหาร!J558"")"),0)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IFERROR(__xludf.DUMMYFUNCTION("IMPORTRANGE(""https://docs.google.com/spreadsheets/d/1XL5vhW3sbDhbH9Cz0tuDiY8C3ctxq1tqvaCgkFb8cCA/edit#gid=346597447"",""มุกดาหาร!I560"")"),0)</f>
        <v>0</v>
      </c>
      <c r="J665" s="585">
        <f ca="1">IFERROR(__xludf.DUMMYFUNCTION("IMPORTRANGE(""https://docs.google.com/spreadsheets/d/1XL5vhW3sbDhbH9Cz0tuDiY8C3ctxq1tqvaCgkFb8cCA/edit#gid=346597447"",""มุกดาหาร!J560"")"),0)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IFERROR(__xludf.DUMMYFUNCTION("IMPORTRANGE(""https://docs.google.com/spreadsheets/d/1XL5vhW3sbDhbH9Cz0tuDiY8C3ctxq1tqvaCgkFb8cCA/edit#gid=346597447"",""มุกดาหาร!L560"")"),0)</f>
        <v>0</v>
      </c>
      <c r="M665" s="570"/>
      <c r="N665" s="587">
        <f ca="1">IFERROR(__xludf.DUMMYFUNCTION("IMPORTRANGE(""https://docs.google.com/spreadsheets/d/1XL5vhW3sbDhbH9Cz0tuDiY8C3ctxq1tqvaCgkFb8cCA/edit#gid=346597447"",""มุกดาหาร!M560"")"),0)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IFERROR(__xludf.DUMMYFUNCTION("IMPORTRANGE(""https://docs.google.com/spreadsheets/d/1XL5vhW3sbDhbH9Cz0tuDiY8C3ctxq1tqvaCgkFb8cCA/edit#gid=346597447"",""มุกดาหาร!J561"")"),0)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IFERROR(__xludf.DUMMYFUNCTION("IMPORTRANGE(""https://docs.google.com/spreadsheets/d/1XL5vhW3sbDhbH9Cz0tuDiY8C3ctxq1tqvaCgkFb8cCA/edit#gid=346597447"",""มุกดาหาร!J562"")"),0)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IFERROR(__xludf.DUMMYFUNCTION("IMPORTRANGE(""https://docs.google.com/spreadsheets/d/1XL5vhW3sbDhbH9Cz0tuDiY8C3ctxq1tqvaCgkFb8cCA/edit#gid=346597447"",""มุกดาหาร!I563"")"),0)</f>
        <v>0</v>
      </c>
      <c r="J668" s="585">
        <f ca="1">IFERROR(__xludf.DUMMYFUNCTION("IMPORTRANGE(""https://docs.google.com/spreadsheets/d/1XL5vhW3sbDhbH9Cz0tuDiY8C3ctxq1tqvaCgkFb8cCA/edit#gid=346597447"",""มุกดาหาร!J563"")"),0)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IFERROR(__xludf.DUMMYFUNCTION("IMPORTRANGE(""https://docs.google.com/spreadsheets/d/1XL5vhW3sbDhbH9Cz0tuDiY8C3ctxq1tqvaCgkFb8cCA/edit#gid=346597447"",""มุกดาหาร!L563"")"),0)</f>
        <v>0</v>
      </c>
      <c r="M668" s="570"/>
      <c r="N668" s="587">
        <f ca="1">IFERROR(__xludf.DUMMYFUNCTION("IMPORTRANGE(""https://docs.google.com/spreadsheets/d/1XL5vhW3sbDhbH9Cz0tuDiY8C3ctxq1tqvaCgkFb8cCA/edit#gid=346597447"",""มุกดาหาร!M563"")"),0)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IFERROR(__xludf.DUMMYFUNCTION("IMPORTRANGE(""https://docs.google.com/spreadsheets/d/1XL5vhW3sbDhbH9Cz0tuDiY8C3ctxq1tqvaCgkFb8cCA/edit#gid=346597447"",""มุกดาหาร!J564"")"),0)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IFERROR(__xludf.DUMMYFUNCTION("IMPORTRANGE(""https://docs.google.com/spreadsheets/d/1XL5vhW3sbDhbH9Cz0tuDiY8C3ctxq1tqvaCgkFb8cCA/edit#gid=346597447"",""มุกดาหาร!J565"")"),0)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IFERROR(__xludf.DUMMYFUNCTION("IMPORTRANGE(""https://docs.google.com/spreadsheets/d/1XL5vhW3sbDhbH9Cz0tuDiY8C3ctxq1tqvaCgkFb8cCA/edit#gid=346597447"",""มุกดาหาร!I566"")"),0)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IFERROR(__xludf.DUMMYFUNCTION("IMPORTRANGE(""https://docs.google.com/spreadsheets/d/1XL5vhW3sbDhbH9Cz0tuDiY8C3ctxq1tqvaCgkFb8cCA/edit#gid=346597447"",""มุกดาหาร!L566"")"),0)</f>
        <v>0</v>
      </c>
      <c r="M671" s="570"/>
      <c r="N671" s="587">
        <f ca="1">IFERROR(__xludf.DUMMYFUNCTION("IMPORTRANGE(""https://docs.google.com/spreadsheets/d/1XL5vhW3sbDhbH9Cz0tuDiY8C3ctxq1tqvaCgkFb8cCA/edit#gid=346597447"",""มุกดาหาร!M566"")"),0)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IFERROR(__xludf.DUMMYFUNCTION("IMPORTRANGE(""https://docs.google.com/spreadsheets/d/1XL5vhW3sbDhbH9Cz0tuDiY8C3ctxq1tqvaCgkFb8cCA/edit#gid=346597447"",""มุกดาหาร!J567"")"),0)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IFERROR(__xludf.DUMMYFUNCTION("IMPORTRANGE(""https://docs.google.com/spreadsheets/d/1XL5vhW3sbDhbH9Cz0tuDiY8C3ctxq1tqvaCgkFb8cCA/edit#gid=346597447"",""มุกดาหาร!J568"")"),0)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IFERROR(__xludf.DUMMYFUNCTION("IMPORTRANGE(""https://docs.google.com/spreadsheets/d/1XL5vhW3sbDhbH9Cz0tuDiY8C3ctxq1tqvaCgkFb8cCA/edit#gid=346597447"",""มุกดาหาร!J569"")"),0)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IFERROR(__xludf.DUMMYFUNCTION("IMPORTRANGE(""https://docs.google.com/spreadsheets/d/1XL5vhW3sbDhbH9Cz0tuDiY8C3ctxq1tqvaCgkFb8cCA/edit#gid=346597447"",""มุกดาหาร!J570"")"),0)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IFERROR(__xludf.DUMMYFUNCTION("IMPORTRANGE(""https://docs.google.com/spreadsheets/d/1XL5vhW3sbDhbH9Cz0tuDiY8C3ctxq1tqvaCgkFb8cCA/edit#gid=346597447"",""มุกดาหาร!J571"")"),0)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IFERROR(__xludf.DUMMYFUNCTION("IMPORTRANGE(""https://docs.google.com/spreadsheets/d/1XL5vhW3sbDhbH9Cz0tuDiY8C3ctxq1tqvaCgkFb8cCA/edit#gid=346597447"",""มุกดาหาร!J572"")"),0)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278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5983590</v>
      </c>
      <c r="M8" s="23">
        <f t="shared" ca="1" si="0"/>
        <v>2934760</v>
      </c>
      <c r="N8" s="23">
        <f t="shared" ca="1" si="0"/>
        <v>3436117.52</v>
      </c>
      <c r="O8" s="22">
        <f t="shared" ref="O8:O16" ca="1" si="1">IF(L8&gt;0,N8*100/L8,0)</f>
        <v>57.425684580661439</v>
      </c>
      <c r="P8" s="22">
        <f t="shared" ref="P8:P16" ca="1" si="2">IF(M8&gt;0,N8*100/M8,0)</f>
        <v>117.0834248797176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5983590</v>
      </c>
      <c r="M10" s="30">
        <f t="shared" ca="1" si="4"/>
        <v>2934760</v>
      </c>
      <c r="N10" s="30">
        <f t="shared" ca="1" si="4"/>
        <v>3436117.52</v>
      </c>
      <c r="O10" s="29">
        <f t="shared" ca="1" si="1"/>
        <v>57.425684580661439</v>
      </c>
      <c r="P10" s="29">
        <f t="shared" ca="1" si="2"/>
        <v>117.0834248797176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5744190</v>
      </c>
      <c r="M12" s="38">
        <f t="shared" ca="1" si="6"/>
        <v>2695360</v>
      </c>
      <c r="N12" s="38">
        <f t="shared" ca="1" si="6"/>
        <v>3196717.52</v>
      </c>
      <c r="O12" s="38">
        <f t="shared" ca="1" si="1"/>
        <v>55.651319333100055</v>
      </c>
      <c r="P12" s="38">
        <f t="shared" ca="1" si="2"/>
        <v>118.60076279235427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3671390</v>
      </c>
      <c r="M14" s="38">
        <f t="shared" si="8"/>
        <v>0</v>
      </c>
      <c r="N14" s="38">
        <f t="shared" ca="1" si="8"/>
        <v>1085423.5</v>
      </c>
      <c r="O14" s="38">
        <f t="shared" ca="1" si="1"/>
        <v>29.564374800824755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3601320</v>
      </c>
      <c r="M18" s="23">
        <f t="shared" ca="1" si="11"/>
        <v>2934760</v>
      </c>
      <c r="N18" s="23">
        <f t="shared" ca="1" si="11"/>
        <v>2350694.02</v>
      </c>
      <c r="O18" s="22">
        <f t="shared" ref="O18:O20" ca="1" si="12">IF(L18&gt;0,N18*100/L18,0)</f>
        <v>65.273122632812417</v>
      </c>
      <c r="P18" s="22">
        <f t="shared" ref="P18:P26" ca="1" si="13">IF(M18&gt;0,N18*100/M18,0)</f>
        <v>80.098339216835441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3601320</v>
      </c>
      <c r="M20" s="30">
        <f t="shared" ca="1" si="15"/>
        <v>2934760</v>
      </c>
      <c r="N20" s="30">
        <f t="shared" ca="1" si="15"/>
        <v>2350694.02</v>
      </c>
      <c r="O20" s="29">
        <f t="shared" ca="1" si="12"/>
        <v>65.273122632812417</v>
      </c>
      <c r="P20" s="29">
        <f t="shared" ca="1" si="13"/>
        <v>80.098339216835441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3361920</v>
      </c>
      <c r="M22" s="41">
        <f t="shared" ca="1" si="18"/>
        <v>2695360</v>
      </c>
      <c r="N22" s="38">
        <f t="shared" ca="1" si="18"/>
        <v>2111294.02</v>
      </c>
      <c r="O22" s="38">
        <f t="shared" ca="1" si="17"/>
        <v>62.800245692937366</v>
      </c>
      <c r="P22" s="38">
        <f t="shared" ca="1" si="13"/>
        <v>78.330687551941111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1289120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2382270</v>
      </c>
      <c r="M28" s="23">
        <f t="shared" si="23"/>
        <v>0</v>
      </c>
      <c r="N28" s="23">
        <f t="shared" ca="1" si="23"/>
        <v>1085423.5</v>
      </c>
      <c r="O28" s="22">
        <f t="shared" ref="O28:O30" ca="1" si="24">IF(L28&gt;0,N28*100/L28,0)</f>
        <v>45.56257267228316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2382270</v>
      </c>
      <c r="M30" s="30">
        <f t="shared" si="27"/>
        <v>0</v>
      </c>
      <c r="N30" s="30">
        <f t="shared" ca="1" si="27"/>
        <v>1085423.5</v>
      </c>
      <c r="O30" s="29">
        <f t="shared" ca="1" si="24"/>
        <v>45.56257267228316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2382270</v>
      </c>
      <c r="M32" s="38">
        <f t="shared" si="30"/>
        <v>0</v>
      </c>
      <c r="N32" s="38">
        <f t="shared" ca="1" si="30"/>
        <v>1085423.5</v>
      </c>
      <c r="O32" s="38">
        <f t="shared" ca="1" si="29"/>
        <v>45.56257267228316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2382270</v>
      </c>
      <c r="M34" s="38">
        <f t="shared" si="32"/>
        <v>0</v>
      </c>
      <c r="N34" s="38">
        <f t="shared" ca="1" si="32"/>
        <v>1085423.5</v>
      </c>
      <c r="O34" s="38">
        <f t="shared" ca="1" si="29"/>
        <v>45.56257267228316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3601320</v>
      </c>
      <c r="M37" s="54">
        <f t="shared" ca="1" si="33"/>
        <v>2934760</v>
      </c>
      <c r="N37" s="54">
        <f t="shared" ca="1" si="33"/>
        <v>2350694.02</v>
      </c>
      <c r="O37" s="55">
        <f t="shared" ca="1" si="29"/>
        <v>65.273122632812417</v>
      </c>
      <c r="P37" s="55">
        <f t="shared" ca="1" si="25"/>
        <v>80.098339216835441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633100</v>
      </c>
      <c r="N41" s="78">
        <f t="shared" ca="1" si="34"/>
        <v>552965.02</v>
      </c>
      <c r="O41" s="77">
        <f t="shared" ref="O41:O43" ca="1" si="35">IF(L41&gt;0,N41*100/L41,0)</f>
        <v>65.509420684752996</v>
      </c>
      <c r="P41" s="77">
        <f t="shared" ref="P41:P43" ca="1" si="36">IF(M41&gt;0,N41*100/M41,0)</f>
        <v>87.34244511135681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633100</v>
      </c>
      <c r="N43" s="78">
        <f t="shared" ca="1" si="38"/>
        <v>552965.02</v>
      </c>
      <c r="O43" s="77">
        <f t="shared" ca="1" si="35"/>
        <v>65.509420684752996</v>
      </c>
      <c r="P43" s="77">
        <f t="shared" ca="1" si="36"/>
        <v>87.34244511135681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2">
        <f ca="1">IFERROR(__xludf.DUMMYFUNCTION("IMPORTRANGE(""https://docs.google.com/spreadsheets/d/1Yj_ptqi66GCucihVvJfMjLAmec39IyEx_6qawtMGysU/edit?usp=sharing"",""สบก!Q47"")"),633100)</f>
        <v>633100</v>
      </c>
      <c r="N45" s="622">
        <f ca="1">IFERROR(__xludf.DUMMYFUNCTION("IMPORTRANGE(""https://docs.google.com/spreadsheets/d/1Yj_ptqi66GCucihVvJfMjLAmec39IyEx_6qawtMGysU/edit?usp=sharing"",""สบก!R47"")"),552965.02)</f>
        <v>552965.02</v>
      </c>
      <c r="O45" s="623">
        <f ca="1">IF(L45&gt;0,N45*100/L45,0)</f>
        <v>65.509420684752996</v>
      </c>
      <c r="P45" s="623">
        <f ca="1">IF(M45&gt;0,N45*100/M45,0)</f>
        <v>87.34244511135681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IFERROR(__xludf.DUMMYFUNCTION("IMPORTRANGE(""https://docs.google.com/spreadsheets/d/1Yj_ptqi66GCucihVvJfMjLAmec39IyEx_6qawtMGysU/edit?usp=sharing"",""สบก!M47"")"),844100)</f>
        <v>844100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IFERROR(__xludf.DUMMYFUNCTION("IMPORTRANGE(""https://docs.google.com/spreadsheets/d/1Yj_ptqi66GCucihVvJfMjLAmec39IyEx_6qawtMGysU/edit?usp=sharing"",""สบก!N47"")"),0)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IFERROR(__xludf.DUMMYFUNCTION("IMPORTRANGE(""https://docs.google.com/spreadsheets/d/1Yj_ptqi66GCucihVvJfMjLAmec39IyEx_6qawtMGysU/edit?usp=sharing"",""สบก!O47"")"),0)</f>
        <v>0</v>
      </c>
      <c r="M49" s="625"/>
      <c r="N49" s="622">
        <f ca="1">IFERROR(__xludf.DUMMYFUNCTION("IMPORTRANGE(""https://docs.google.com/spreadsheets/d/1Yj_ptqi66GCucihVvJfMjLAmec39IyEx_6qawtMGysU/edit?usp=sharing"",""สบก!S47"")"),0)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486720</v>
      </c>
      <c r="N53" s="121">
        <f t="shared" ca="1" si="39"/>
        <v>422618</v>
      </c>
      <c r="O53" s="120">
        <f t="shared" ref="O53:O55" ca="1" si="40">IF(L53&gt;0,N53*100/L53,0)</f>
        <v>67.082222222222228</v>
      </c>
      <c r="P53" s="120">
        <f t="shared" ref="P53:P55" ca="1" si="41">IF(M53&gt;0,N53*100/M53,0)</f>
        <v>86.829799474030239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486720</v>
      </c>
      <c r="N55" s="121">
        <f t="shared" ca="1" si="43"/>
        <v>422618</v>
      </c>
      <c r="O55" s="120">
        <f t="shared" ca="1" si="40"/>
        <v>67.082222222222228</v>
      </c>
      <c r="P55" s="120">
        <f t="shared" ca="1" si="41"/>
        <v>86.829799474030239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IFERROR(__xludf.DUMMYFUNCTION("IMPORTRANGE(""https://docs.google.com/spreadsheets/d/1Yj_ptqi66GCucihVvJfMjLAmec39IyEx_6qawtMGysU/edit?usp=sharing"",""สบก!Z47"")"),486720)</f>
        <v>486720</v>
      </c>
      <c r="N57" s="622">
        <f ca="1">IFERROR(__xludf.DUMMYFUNCTION("IMPORTRANGE(""https://docs.google.com/spreadsheets/d/1Yj_ptqi66GCucihVvJfMjLAmec39IyEx_6qawtMGysU/edit?usp=sharing"",""สบก!AA47"")"),422618)</f>
        <v>422618</v>
      </c>
      <c r="O57" s="623">
        <f ca="1">IF(L57&gt;0,N57*100/L57,0)</f>
        <v>67.082222222222228</v>
      </c>
      <c r="P57" s="623">
        <f ca="1">IF(M57&gt;0,N57*100/M57,0)</f>
        <v>86.829799474030239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IFERROR(__xludf.DUMMYFUNCTION("IMPORTRANGE(""https://docs.google.com/spreadsheets/d/1Yj_ptqi66GCucihVvJfMjLAmec39IyEx_6qawtMGysU/edit?usp=sharing"",""สบก!V47"")"),630000)</f>
        <v>630000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IFERROR(__xludf.DUMMYFUNCTION("IMPORTRANGE(""https://docs.google.com/spreadsheets/d/1Yj_ptqi66GCucihVvJfMjLAmec39IyEx_6qawtMGysU/edit?usp=sharing"",""สบก!W47"")"),0)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IFERROR(__xludf.DUMMYFUNCTION("IMPORTRANGE(""https://docs.google.com/spreadsheets/d/1Yj_ptqi66GCucihVvJfMjLAmec39IyEx_6qawtMGysU/edit?usp=sharing"",""สบก!X47"")"),0)</f>
        <v>0</v>
      </c>
      <c r="M61" s="625"/>
      <c r="N61" s="622">
        <f ca="1">IFERROR(__xludf.DUMMYFUNCTION("IMPORTRANGE(""https://docs.google.com/spreadsheets/d/1Yj_ptqi66GCucihVvJfMjLAmec39IyEx_6qawtMGysU/edit?usp=sharing"",""สบก!AB47"")"),0)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602720</v>
      </c>
      <c r="N66" s="152">
        <f t="shared" ca="1" si="45"/>
        <v>389317</v>
      </c>
      <c r="O66" s="151">
        <f t="shared" ref="O66:O68" ca="1" si="46">IF(L66&gt;0,N66*100/L66,0)</f>
        <v>52.222266934942994</v>
      </c>
      <c r="P66" s="151">
        <f t="shared" ref="P66:P68" ca="1" si="47">IF(M66&gt;0,N66*100/M66,0)</f>
        <v>64.593343509423946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602720</v>
      </c>
      <c r="N68" s="157">
        <f t="shared" ca="1" si="49"/>
        <v>389317</v>
      </c>
      <c r="O68" s="156">
        <f t="shared" ca="1" si="46"/>
        <v>52.222266934942994</v>
      </c>
      <c r="P68" s="156">
        <f t="shared" ca="1" si="47"/>
        <v>64.593343509423946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6">
        <f ca="1">IFERROR(__xludf.DUMMYFUNCTION("IMPORTRANGE(""https://docs.google.com/spreadsheets/d/1Yj_ptqi66GCucihVvJfMjLAmec39IyEx_6qawtMGysU/edit?usp=sharing"",""สบก!AI47"")"),602720)</f>
        <v>602720</v>
      </c>
      <c r="N70" s="627">
        <f ca="1">IFERROR(__xludf.DUMMYFUNCTION("IMPORTRANGE(""https://docs.google.com/spreadsheets/d/1Yj_ptqi66GCucihVvJfMjLAmec39IyEx_6qawtMGysU/edit?usp=sharing"",""สบก!AJ47"")"),389317)</f>
        <v>389317</v>
      </c>
      <c r="O70" s="169">
        <f ca="1">IF(L70&gt;0,N70*100/L70,0)</f>
        <v>52.222266934942994</v>
      </c>
      <c r="P70" s="169">
        <f ca="1">IF(M70&gt;0,N70*100/M70,0)</f>
        <v>64.593343509423946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IFERROR(__xludf.DUMMYFUNCTION("IMPORTRANGE(""https://docs.google.com/spreadsheets/d/1Yj_ptqi66GCucihVvJfMjLAmec39IyEx_6qawtMGysU/edit?usp=sharing"",""สบก!AG47"")"),0)</f>
        <v>0</v>
      </c>
      <c r="M74" s="625"/>
      <c r="N74" s="622">
        <f ca="1">IFERROR(__xludf.DUMMYFUNCTION("IMPORTRANGE(""https://docs.google.com/spreadsheets/d/1Yj_ptqi66GCucihVvJfMjLAmec39IyEx_6qawtMGysU/edit?usp=sharing"",""สบก!AK47"")"),0)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149040</v>
      </c>
      <c r="O94" s="151">
        <f t="shared" ref="O94:O96" ca="1" si="53">IF(L94&gt;0,N94*100/L94,0)</f>
        <v>69.48251748251748</v>
      </c>
      <c r="P94" s="151">
        <f t="shared" ref="P94:P96" ca="1" si="54">IF(M94&gt;0,N94*100/M94,0)</f>
        <v>76.644982129541546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149040</v>
      </c>
      <c r="O96" s="156">
        <f t="shared" ca="1" si="53"/>
        <v>69.48251748251748</v>
      </c>
      <c r="P96" s="156">
        <f t="shared" ca="1" si="54"/>
        <v>76.644982129541546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IFERROR(__xludf.DUMMYFUNCTION("IMPORTRANGE(""https://docs.google.com/spreadsheets/d/1Yj_ptqi66GCucihVvJfMjLAmec39IyEx_6qawtMGysU/edit?usp=sharing"",""สบก!AR47"")"),102055)</f>
        <v>102055</v>
      </c>
      <c r="N98" s="627">
        <f ca="1">IFERROR(__xludf.DUMMYFUNCTION("IMPORTRANGE(""https://docs.google.com/spreadsheets/d/1Yj_ptqi66GCucihVvJfMjLAmec39IyEx_6qawtMGysU/edit?usp=sharing"",""สบก!AS47"")"),56640)</f>
        <v>56640</v>
      </c>
      <c r="O98" s="169">
        <f ca="1">IF(L98&gt;0,N98*100/L98,0)</f>
        <v>46.388206388206392</v>
      </c>
      <c r="P98" s="169">
        <f ca="1">IF(M98&gt;0,N98*100/M98,0)</f>
        <v>55.499485571505559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IFERROR(__xludf.DUMMYFUNCTION("IMPORTRANGE(""https://docs.google.com/spreadsheets/d/1Yj_ptqi66GCucihVvJfMjLAmec39IyEx_6qawtMGysU/edit?usp=sharing"",""สบก!AP47"")"),92400)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IFERROR(__xludf.DUMMYFUNCTION("IMPORTRANGE(""https://docs.google.com/spreadsheets/d/1Yj_ptqi66GCucihVvJfMjLAmec39IyEx_6qawtMGysU/edit?usp=sharing"",""สบก!AT47"")"),92400)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48524</v>
      </c>
      <c r="O118" s="151">
        <f t="shared" ref="O118:O120" ca="1" si="59">IF(L118&gt;0,N118*100/L118,0)</f>
        <v>58.859776807375063</v>
      </c>
      <c r="P118" s="151">
        <f t="shared" ref="P118:P120" ca="1" si="60">IF(M118&gt;0,N118*100/M118,0)</f>
        <v>58.859776807375063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48524</v>
      </c>
      <c r="O120" s="156">
        <f t="shared" ca="1" si="59"/>
        <v>58.859776807375063</v>
      </c>
      <c r="P120" s="156">
        <f t="shared" ca="1" si="60"/>
        <v>58.859776807375063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IFERROR(__xludf.DUMMYFUNCTION("IMPORTRANGE(""https://docs.google.com/spreadsheets/d/1Yj_ptqi66GCucihVvJfMjLAmec39IyEx_6qawtMGysU/edit?usp=sharing"",""สบก!BA47"")"),82440)</f>
        <v>82440</v>
      </c>
      <c r="N122" s="627">
        <f ca="1">IFERROR(__xludf.DUMMYFUNCTION("IMPORTRANGE(""https://docs.google.com/spreadsheets/d/1Yj_ptqi66GCucihVvJfMjLAmec39IyEx_6qawtMGysU/edit?usp=sharing"",""สบก!BB47"")"),48524)</f>
        <v>48524</v>
      </c>
      <c r="O122" s="169">
        <f ca="1">IF(L122&gt;0,N122*100/L122,0)</f>
        <v>58.859776807375063</v>
      </c>
      <c r="P122" s="169">
        <f ca="1">IF(M122&gt;0,N122*100/M122,0)</f>
        <v>58.859776807375063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IFERROR(__xludf.DUMMYFUNCTION("IMPORTRANGE(""https://docs.google.com/spreadsheets/d/1Yj_ptqi66GCucihVvJfMjLAmec39IyEx_6qawtMGysU/edit?usp=sharing"",""สบก!AY47"")"),0)</f>
        <v>0</v>
      </c>
      <c r="M126" s="625"/>
      <c r="N126" s="622">
        <f ca="1">IFERROR(__xludf.DUMMYFUNCTION("IMPORTRANGE(""https://docs.google.com/spreadsheets/d/1Yj_ptqi66GCucihVvJfMjLAmec39IyEx_6qawtMGysU/edit?usp=sharing"",""สบก!BC47"")"),0)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60480</v>
      </c>
      <c r="O140" s="151">
        <f t="shared" ref="O140:O142" ca="1" si="65">IF(L140&gt;0,N140*100/L140,0)</f>
        <v>76.556962025316452</v>
      </c>
      <c r="P140" s="151">
        <f t="shared" ref="P140:P142" ca="1" si="66">IF(M140&gt;0,N140*100/M140,0)</f>
        <v>85.635398230088498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60480</v>
      </c>
      <c r="O142" s="156">
        <f t="shared" ca="1" si="65"/>
        <v>76.556962025316452</v>
      </c>
      <c r="P142" s="156">
        <f t="shared" ca="1" si="66"/>
        <v>85.635398230088498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IFERROR(__xludf.DUMMYFUNCTION("IMPORTRANGE(""https://docs.google.com/spreadsheets/d/1Yj_ptqi66GCucihVvJfMjLAmec39IyEx_6qawtMGysU/edit?usp=sharing"",""สบก!BJ47"")"),70625)</f>
        <v>70625</v>
      </c>
      <c r="N144" s="627">
        <f ca="1">IFERROR(__xludf.DUMMYFUNCTION("IMPORTRANGE(""https://docs.google.com/spreadsheets/d/1Yj_ptqi66GCucihVvJfMjLAmec39IyEx_6qawtMGysU/edit?usp=sharing"",""สบก!BK47"")"),60480)</f>
        <v>60480</v>
      </c>
      <c r="O144" s="169">
        <f ca="1">IF(L144&gt;0,N144*100/L144,0)</f>
        <v>76.556962025316452</v>
      </c>
      <c r="P144" s="169">
        <f ca="1">IF(M144&gt;0,N144*100/M144,0)</f>
        <v>85.635398230088498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IFERROR(__xludf.DUMMYFUNCTION("IMPORTRANGE(""https://docs.google.com/spreadsheets/d/1Yj_ptqi66GCucihVvJfMjLAmec39IyEx_6qawtMGysU/edit?usp=sharing"",""สบก!BG47"")"),79000)</f>
        <v>79000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IFERROR(__xludf.DUMMYFUNCTION("IMPORTRANGE(""https://docs.google.com/spreadsheets/d/1Yj_ptqi66GCucihVvJfMjLAmec39IyEx_6qawtMGysU/edit?usp=sharing"",""สบก!BH47"")"),0)</f>
        <v>0</v>
      </c>
      <c r="M148" s="625"/>
      <c r="N148" s="622">
        <f ca="1">IFERROR(__xludf.DUMMYFUNCTION("IMPORTRANGE(""https://docs.google.com/spreadsheets/d/1Yj_ptqi66GCucihVvJfMjLAmec39IyEx_6qawtMGysU/edit?usp=sharing"",""สบก!BL47"")"),0)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IFERROR(__xludf.DUMMYFUNCTION("IMPORTRANGE(""https://docs.google.com/spreadsheets/d/1XL5vhW3sbDhbH9Cz0tuDiY8C3ctxq1tqvaCgkFb8cCA/edit?usp=sharing"",""ยโสธร!J84"")"),30)</f>
        <v>30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IFERROR(__xludf.DUMMYFUNCTION("IMPORTRANGE(""https://docs.google.com/spreadsheets/d/1XL5vhW3sbDhbH9Cz0tuDiY8C3ctxq1tqvaCgkFb8cCA/edit?usp=sharing"",""ยโสธร!J85"")"),30)</f>
        <v>30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IFERROR(__xludf.DUMMYFUNCTION("IMPORTRANGE(""https://docs.google.com/spreadsheets/d/1Yj_ptqi66GCucihVvJfMjLAmec39IyEx_6qawtMGysU/edit?usp=sharing"",""สบก!BS47"")"),20210)</f>
        <v>20210</v>
      </c>
      <c r="N224" s="627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IFERROR(__xludf.DUMMYFUNCTION("IMPORTRANGE(""https://docs.google.com/spreadsheets/d/1Yj_ptqi66GCucihVvJfMjLAmec39IyEx_6qawtMGysU/edit?usp=sharing"",""สบก!BQ47"")"),0)</f>
        <v>0</v>
      </c>
      <c r="M228" s="625"/>
      <c r="N228" s="622">
        <f ca="1">IFERROR(__xludf.DUMMYFUNCTION("IMPORTRANGE(""https://docs.google.com/spreadsheets/d/1Yj_ptqi66GCucihVvJfMjLAmec39IyEx_6qawtMGysU/edit?usp=sharing"",""สบก!BU47"")"),0)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IFERROR(__xludf.DUMMYFUNCTION("IMPORTRANGE(""https://docs.google.com/spreadsheets/d/1Yj_ptqi66GCucihVvJfMjLAmec39IyEx_6qawtMGysU/edit?usp=sharing"",""สบก!CB47"")"),0)</f>
        <v>0</v>
      </c>
      <c r="N254" s="627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IFERROR(__xludf.DUMMYFUNCTION("IMPORTRANGE(""https://docs.google.com/spreadsheets/d/1Yj_ptqi66GCucihVvJfMjLAmec39IyEx_6qawtMGysU/edit?usp=sharing"",""สบก!BZ47"")"),0)</f>
        <v>0</v>
      </c>
      <c r="M258" s="625"/>
      <c r="N258" s="622">
        <f ca="1">IFERROR(__xludf.DUMMYFUNCTION("IMPORTRANGE(""https://docs.google.com/spreadsheets/d/1Yj_ptqi66GCucihVvJfMjLAmec39IyEx_6qawtMGysU/edit?usp=sharing"",""สบก!CD47"")"),0)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IFERROR(__xludf.DUMMYFUNCTION("IMPORTRANGE(""https://docs.google.com/spreadsheets/d/1Yj_ptqi66GCucihVvJfMjLAmec39IyEx_6qawtMGysU/edit?usp=sharing"",""สบก!CK47"")"),32250)</f>
        <v>32250</v>
      </c>
      <c r="N275" s="627">
        <f ca="1">IFERROR(__xludf.DUMMYFUNCTION("IMPORTRANGE(""https://docs.google.com/spreadsheets/d/1Yj_ptqi66GCucihVvJfMjLAmec39IyEx_6qawtMGysU/edit?usp=sharing"",""สบก!CL47"")"),31060)</f>
        <v>31060</v>
      </c>
      <c r="O275" s="169">
        <f ca="1">IF(L275&gt;0,N275*100/L275,0)</f>
        <v>56.268115942028984</v>
      </c>
      <c r="P275" s="169">
        <f ca="1">IF(M275&gt;0,N275*100/M275,0)</f>
        <v>96.310077519379846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IFERROR(__xludf.DUMMYFUNCTION("IMPORTRANGE(""https://docs.google.com/spreadsheets/d/1Yj_ptqi66GCucihVvJfMjLAmec39IyEx_6qawtMGysU/edit?usp=sharing"",""สบก!CI47"")"),0)</f>
        <v>0</v>
      </c>
      <c r="M279" s="625"/>
      <c r="N279" s="622">
        <f ca="1">IFERROR(__xludf.DUMMYFUNCTION("IMPORTRANGE(""https://docs.google.com/spreadsheets/d/1Yj_ptqi66GCucihVvJfMjLAmec39IyEx_6qawtMGysU/edit?usp=sharing"",""สบก!CM47"")"),0)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IFERROR(__xludf.DUMMYFUNCTION("IMPORTRANGE(""https://docs.google.com/spreadsheets/d/1Yj_ptqi66GCucihVvJfMjLAmec39IyEx_6qawtMGysU/edit?usp=sharing"",""สบก!CT47"")"),0)</f>
        <v>0</v>
      </c>
      <c r="N294" s="627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IFERROR(__xludf.DUMMYFUNCTION("IMPORTRANGE(""https://docs.google.com/spreadsheets/d/1Yj_ptqi66GCucihVvJfMjLAmec39IyEx_6qawtMGysU/edit?usp=sharing"",""สบก!CR47"")"),0)</f>
        <v>0</v>
      </c>
      <c r="M298" s="625"/>
      <c r="N298" s="622">
        <f ca="1">IFERROR(__xludf.DUMMYFUNCTION("IMPORTRANGE(""https://docs.google.com/spreadsheets/d/1Yj_ptqi66GCucihVvJfMjLAmec39IyEx_6qawtMGysU/edit?usp=sharing"",""สบก!CV47"")"),0)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IFERROR(__xludf.DUMMYFUNCTION("IMPORTRANGE(""https://docs.google.com/spreadsheets/d/1Yj_ptqi66GCucihVvJfMjLAmec39IyEx_6qawtMGysU/edit?usp=sharing"",""สบก!DC47"")"),0)</f>
        <v>0</v>
      </c>
      <c r="N314" s="627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IFERROR(__xludf.DUMMYFUNCTION("IMPORTRANGE(""https://docs.google.com/spreadsheets/d/1Yj_ptqi66GCucihVvJfMjLAmec39IyEx_6qawtMGysU/edit?usp=sharing"",""สบก!DA47"")"),0)</f>
        <v>0</v>
      </c>
      <c r="M318" s="625"/>
      <c r="N318" s="622">
        <f ca="1">IFERROR(__xludf.DUMMYFUNCTION("IMPORTRANGE(""https://docs.google.com/spreadsheets/d/1Yj_ptqi66GCucihVvJfMjLAmec39IyEx_6qawtMGysU/edit?usp=sharing"",""สบก!DE47"")"),0)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IFERROR(__xludf.DUMMYFUNCTION("IMPORTRANGE(""https://docs.google.com/spreadsheets/d/1XL5vhW3sbDhbH9Cz0tuDiY8C3ctxq1tqvaCgkFb8cCA/edit?usp=sharing"",""ยโสธร!J228"")"),508)</f>
        <v>508</v>
      </c>
      <c r="K328" s="318">
        <f ca="1">IF(I328&gt;0,J328*100/I328,0)</f>
        <v>95.84905660377359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812240</v>
      </c>
      <c r="N329" s="152">
        <f t="shared" ca="1" si="98"/>
        <v>676480</v>
      </c>
      <c r="O329" s="151">
        <f t="shared" ref="O329:O331" ca="1" si="99">IF(L329&gt;0,N329*100/L329,0)</f>
        <v>72.710856970882546</v>
      </c>
      <c r="P329" s="151">
        <f t="shared" ref="P329:P331" ca="1" si="100">IF(M329&gt;0,N329*100/M329,0)</f>
        <v>83.285728356150898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812240</v>
      </c>
      <c r="N331" s="157">
        <f t="shared" ca="1" si="102"/>
        <v>676480</v>
      </c>
      <c r="O331" s="156">
        <f t="shared" ca="1" si="99"/>
        <v>72.710856970882546</v>
      </c>
      <c r="P331" s="156">
        <f t="shared" ca="1" si="100"/>
        <v>83.285728356150898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6">
        <f ca="1">IFERROR(__xludf.DUMMYFUNCTION("IMPORTRANGE(""https://docs.google.com/spreadsheets/d/1Yj_ptqi66GCucihVvJfMjLAmec39IyEx_6qawtMGysU/edit?usp=sharing"",""สบก!DL47"")"),665240)</f>
        <v>665240</v>
      </c>
      <c r="N333" s="627">
        <f ca="1">IFERROR(__xludf.DUMMYFUNCTION("IMPORTRANGE(""https://docs.google.com/spreadsheets/d/1Yj_ptqi66GCucihVvJfMjLAmec39IyEx_6qawtMGysU/edit?usp=sharing"",""สบก!DM47"")"),529480)</f>
        <v>529480</v>
      </c>
      <c r="O333" s="169">
        <f ca="1">IF(L333&gt;0,N333*100/L333,0)</f>
        <v>67.59002770083103</v>
      </c>
      <c r="P333" s="169">
        <f ca="1">IF(M333&gt;0,N333*100/M333,0)</f>
        <v>79.592327581023383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IFERROR(__xludf.DUMMYFUNCTION("IMPORTRANGE(""https://docs.google.com/spreadsheets/d/1Yj_ptqi66GCucihVvJfMjLAmec39IyEx_6qawtMGysU/edit?usp=sharing"",""สบก!DJ47"")"),147000)</f>
        <v>147000</v>
      </c>
      <c r="M337" s="625">
        <f ca="1">L337</f>
        <v>147000</v>
      </c>
      <c r="N337" s="622">
        <f ca="1">IFERROR(__xludf.DUMMYFUNCTION("IMPORTRANGE(""https://docs.google.com/spreadsheets/d/1Yj_ptqi66GCucihVvJfMjLAmec39IyEx_6qawtMGysU/edit?usp=sharing"",""สบก!DN47"")"),147000)</f>
        <v>147000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IFERROR(__xludf.DUMMYFUNCTION("IMPORTRANGE(""https://docs.google.com/spreadsheets/d/1XL5vhW3sbDhbH9Cz0tuDiY8C3ctxq1tqvaCgkFb8cCA/edit?usp=sharing"",""ยโสธร!J234"")"),268)</f>
        <v>268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IFERROR(__xludf.DUMMYFUNCTION("IMPORTRANGE(""https://docs.google.com/spreadsheets/d/1XL5vhW3sbDhbH9Cz0tuDiY8C3ctxq1tqvaCgkFb8cCA/edit?usp=sharing"",""ยโสธร!J235"")"),1993.47)</f>
        <v>1993.47</v>
      </c>
      <c r="K340" s="343">
        <f t="shared" ca="1" si="103"/>
        <v>68.740344827586213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IFERROR(__xludf.DUMMYFUNCTION("IMPORTRANGE(""https://docs.google.com/spreadsheets/d/1XL5vhW3sbDhbH9Cz0tuDiY8C3ctxq1tqvaCgkFb8cCA/edit?usp=sharing"",""ยโสธร!J236"")"),566)</f>
        <v>566</v>
      </c>
      <c r="K341" s="343">
        <f t="shared" ca="1" si="103"/>
        <v>106.79245283018868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IFERROR(__xludf.DUMMYFUNCTION("IMPORTRANGE(""https://docs.google.com/spreadsheets/d/1XL5vhW3sbDhbH9Cz0tuDiY8C3ctxq1tqvaCgkFb8cCA/edit?usp=sharing"",""ยโสธร!J237"")"),5363.51999999999)</f>
        <v>5363.5199999999904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IFERROR(__xludf.DUMMYFUNCTION("IMPORTRANGE(""https://docs.google.com/spreadsheets/d/1XL5vhW3sbDhbH9Cz0tuDiY8C3ctxq1tqvaCgkFb8cCA/edit?usp=sharing"",""ยโสธร!J238"")"),4)</f>
        <v>4</v>
      </c>
      <c r="K343" s="343">
        <f t="shared" ca="1" si="103"/>
        <v>0.75471698113207553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IFERROR(__xludf.DUMMYFUNCTION("IMPORTRANGE(""https://docs.google.com/spreadsheets/d/1XL5vhW3sbDhbH9Cz0tuDiY8C3ctxq1tqvaCgkFb8cCA/edit?usp=sharing"",""ยโสธร!J239"")"),17.67)</f>
        <v>17.670000000000002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IFERROR(__xludf.DUMMYFUNCTION("IMPORTRANGE(""https://docs.google.com/spreadsheets/d/1XL5vhW3sbDhbH9Cz0tuDiY8C3ctxq1tqvaCgkFb8cCA/edit?usp=sharing"",""ยโสธร!J240"")"),508)</f>
        <v>508</v>
      </c>
      <c r="K345" s="343">
        <f t="shared" ca="1" si="103"/>
        <v>95.84905660377359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IFERROR(__xludf.DUMMYFUNCTION("IMPORTRANGE(""https://docs.google.com/spreadsheets/d/1XL5vhW3sbDhbH9Cz0tuDiY8C3ctxq1tqvaCgkFb8cCA/edit?usp=sharing"",""ยโสธร!J241"")"),4866.92999999999)</f>
        <v>4866.9299999999903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IFERROR(__xludf.DUMMYFUNCTION("IMPORTRANGE(""https://docs.google.com/spreadsheets/d/1XL5vhW3sbDhbH9Cz0tuDiY8C3ctxq1tqvaCgkFb8cCA/edit?usp=sharing"",""ยโสธร!L242"")"),2382270)</f>
        <v>2382270</v>
      </c>
      <c r="M347" s="358"/>
      <c r="N347" s="358">
        <f ca="1">IFERROR(__xludf.DUMMYFUNCTION("IMPORTRANGE(""https://docs.google.com/spreadsheets/d/1XL5vhW3sbDhbH9Cz0tuDiY8C3ctxq1tqvaCgkFb8cCA/edit?usp=sharing"",""ยโสธร!M242"")"),1085423.5)</f>
        <v>1085423.5</v>
      </c>
      <c r="O347" s="358">
        <f ca="1">+IF(L347&gt;0,N347*100/L347,0)</f>
        <v>45.56257267228316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IFERROR(__xludf.DUMMYFUNCTION("IMPORTRANGE(""https://docs.google.com/spreadsheets/d/1XL5vhW3sbDhbH9Cz0tuDiY8C3ctxq1tqvaCgkFb8cCA/edit?usp=sharing"",""ยโสธร!M244"")"),478107.5)</f>
        <v>478107.5</v>
      </c>
      <c r="O349" s="373">
        <f ca="1">+IF(L349&gt;0,N349*100/L349,0)</f>
        <v>71.5836951639467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IFERROR(__xludf.DUMMYFUNCTION("IMPORTRANGE(""https://docs.google.com/spreadsheets/d/1XL5vhW3sbDhbH9Cz0tuDiY8C3ctxq1tqvaCgkFb8cCA/edit?usp=sharing"",""ยโสธร!M247"")"),478107.5)</f>
        <v>478107.5</v>
      </c>
      <c r="O352" s="165">
        <f t="shared" ca="1" si="105"/>
        <v>71.5836951639467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IFERROR(__xludf.DUMMYFUNCTION("IMPORTRANGE(""https://docs.google.com/spreadsheets/d/1XL5vhW3sbDhbH9Cz0tuDiY8C3ctxq1tqvaCgkFb8cCA/edit?usp=sharing"",""ยโสธร!M249"")"),478107.5)</f>
        <v>478107.5</v>
      </c>
      <c r="O354" s="169">
        <f t="shared" ca="1" si="105"/>
        <v>71.5836951639467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IFERROR(__xludf.DUMMYFUNCTION("IMPORTRANGE(""https://docs.google.com/spreadsheets/d/1XL5vhW3sbDhbH9Cz0tuDiY8C3ctxq1tqvaCgkFb8cCA/edit?usp=sharing"",""ยโสธร!M250"")"),89200)</f>
        <v>89200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IFERROR(__xludf.DUMMYFUNCTION("IMPORTRANGE(""https://docs.google.com/spreadsheets/d/1XL5vhW3sbDhbH9Cz0tuDiY8C3ctxq1tqvaCgkFb8cCA/edit?usp=sharing"",""ยโสธร!M252"")"),55000)</f>
        <v>55000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IFERROR(__xludf.DUMMYFUNCTION("IMPORTRANGE(""https://docs.google.com/spreadsheets/d/1XL5vhW3sbDhbH9Cz0tuDiY8C3ctxq1tqvaCgkFb8cCA/edit?usp=sharing"",""ยโสธร!M253"")"),33470)</f>
        <v>33470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IFERROR(__xludf.DUMMYFUNCTION("IMPORTRANGE(""https://docs.google.com/spreadsheets/d/1XL5vhW3sbDhbH9Cz0tuDiY8C3ctxq1tqvaCgkFb8cCA/edit?usp=sharing"",""ยโสธร!M275"")"),81700)</f>
        <v>81700</v>
      </c>
      <c r="O380" s="373">
        <f ca="1">+IF(L380&gt;0,N380*100/L380,0)</f>
        <v>17.755465727821967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IFERROR(__xludf.DUMMYFUNCTION("IMPORTRANGE(""https://docs.google.com/spreadsheets/d/1XL5vhW3sbDhbH9Cz0tuDiY8C3ctxq1tqvaCgkFb8cCA/edit?usp=sharing"",""ยโสธร!M278"")"),81700)</f>
        <v>81700</v>
      </c>
      <c r="O383" s="165">
        <f t="shared" ca="1" si="109"/>
        <v>17.755465727821967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IFERROR(__xludf.DUMMYFUNCTION("IMPORTRANGE(""https://docs.google.com/spreadsheets/d/1XL5vhW3sbDhbH9Cz0tuDiY8C3ctxq1tqvaCgkFb8cCA/edit?usp=sharing"",""ยโสธร!M280"")"),81700)</f>
        <v>81700</v>
      </c>
      <c r="O385" s="169">
        <f t="shared" ca="1" si="109"/>
        <v>17.755465727821967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IFERROR(__xludf.DUMMYFUNCTION("IMPORTRANGE(""https://docs.google.com/spreadsheets/d/1XL5vhW3sbDhbH9Cz0tuDiY8C3ctxq1tqvaCgkFb8cCA/edit?usp=sharing"",""ยโสธร!M281"")"),63250)</f>
        <v>63250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IFERROR(__xludf.DUMMYFUNCTION("IMPORTRANGE(""https://docs.google.com/spreadsheets/d/1XL5vhW3sbDhbH9Cz0tuDiY8C3ctxq1tqvaCgkFb8cCA/edit?usp=sharing"",""ยโสธร!M284"")"),18450)</f>
        <v>18450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IFERROR(__xludf.DUMMYFUNCTION("IMPORTRANGE(""https://docs.google.com/spreadsheets/d/1XL5vhW3sbDhbH9Cz0tuDiY8C3ctxq1tqvaCgkFb8cCA/edit?usp=sharing"",""ยโสธร!M296"")"),100050)</f>
        <v>100050</v>
      </c>
      <c r="O401" s="373">
        <f ca="1">+IF(L401&gt;0,N401*100/L401,0)</f>
        <v>51.788394844453649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IFERROR(__xludf.DUMMYFUNCTION("IMPORTRANGE(""https://docs.google.com/spreadsheets/d/1XL5vhW3sbDhbH9Cz0tuDiY8C3ctxq1tqvaCgkFb8cCA/edit?usp=sharing"",""ยโสธร!M299"")"),100050)</f>
        <v>100050</v>
      </c>
      <c r="O404" s="169">
        <f t="shared" ca="1" si="112"/>
        <v>51.788394844453649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IFERROR(__xludf.DUMMYFUNCTION("IMPORTRANGE(""https://docs.google.com/spreadsheets/d/1XL5vhW3sbDhbH9Cz0tuDiY8C3ctxq1tqvaCgkFb8cCA/edit?usp=sharing"",""ยโสธร!M301"")"),100050)</f>
        <v>100050</v>
      </c>
      <c r="O406" s="169">
        <f t="shared" ca="1" si="112"/>
        <v>51.788394844453649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IFERROR(__xludf.DUMMYFUNCTION("IMPORTRANGE(""https://docs.google.com/spreadsheets/d/1XL5vhW3sbDhbH9Cz0tuDiY8C3ctxq1tqvaCgkFb8cCA/edit?usp=sharing"",""ยโสธร!M302"")"),81080)</f>
        <v>81080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IFERROR(__xludf.DUMMYFUNCTION("IMPORTRANGE(""https://docs.google.com/spreadsheets/d/1XL5vhW3sbDhbH9Cz0tuDiY8C3ctxq1tqvaCgkFb8cCA/edit?usp=sharing"",""ยโสธร!M305"")"),18970)</f>
        <v>18970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IFERROR(__xludf.DUMMYFUNCTION("IMPORTRANGE(""https://docs.google.com/spreadsheets/d/1XL5vhW3sbDhbH9Cz0tuDiY8C3ctxq1tqvaCgkFb8cCA/edit?usp=sharing"",""ยโสธร!M330"")"),64940)</f>
        <v>64940</v>
      </c>
      <c r="O435" s="412">
        <f t="shared" ref="O435:O439" ca="1" si="114">+IF(L435&gt;0,N435*100/L435,0)</f>
        <v>61.264150943396224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IFERROR(__xludf.DUMMYFUNCTION("IMPORTRANGE(""https://docs.google.com/spreadsheets/d/1XL5vhW3sbDhbH9Cz0tuDiY8C3ctxq1tqvaCgkFb8cCA/edit?usp=sharing"",""ยโสธร!M332"")"),64940)</f>
        <v>64940</v>
      </c>
      <c r="O437" s="169">
        <f t="shared" ca="1" si="114"/>
        <v>61.264150943396224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IFERROR(__xludf.DUMMYFUNCTION("IMPORTRANGE(""https://docs.google.com/spreadsheets/d/1XL5vhW3sbDhbH9Cz0tuDiY8C3ctxq1tqvaCgkFb8cCA/edit?usp=sharing"",""ยโสธร!M334"")"),64940)</f>
        <v>64940</v>
      </c>
      <c r="O439" s="169">
        <f t="shared" ca="1" si="114"/>
        <v>61.264150943396224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IFERROR(__xludf.DUMMYFUNCTION("IMPORTRANGE(""https://docs.google.com/spreadsheets/d/1XL5vhW3sbDhbH9Cz0tuDiY8C3ctxq1tqvaCgkFb8cCA/edit?usp=sharing"",""ยโสธร!M338"")"),10420)</f>
        <v>10420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IFERROR(__xludf.DUMMYFUNCTION("IMPORTRANGE(""https://docs.google.com/spreadsheets/d/1XL5vhW3sbDhbH9Cz0tuDiY8C3ctxq1tqvaCgkFb8cCA/edit?usp=sharing"",""ยโสธร!L350"")"),458660)</f>
        <v>458660</v>
      </c>
      <c r="M455" s="373"/>
      <c r="N455" s="373">
        <f ca="1">IFERROR(__xludf.DUMMYFUNCTION("IMPORTRANGE(""https://docs.google.com/spreadsheets/d/1XL5vhW3sbDhbH9Cz0tuDiY8C3ctxq1tqvaCgkFb8cCA/edit?usp=sharing"",""ยโสธร!M350"")"),126939)</f>
        <v>126939</v>
      </c>
      <c r="O455" s="373">
        <f t="shared" ref="O455:O459" ca="1" si="116">+IF(L455&gt;0,N455*100/L455,0)</f>
        <v>27.676056338028168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IFERROR(__xludf.DUMMYFUNCTION("IMPORTRANGE(""https://docs.google.com/spreadsheets/d/1XL5vhW3sbDhbH9Cz0tuDiY8C3ctxq1tqvaCgkFb8cCA/edit?usp=sharing"",""ยโสธร!L352"")"),458660)</f>
        <v>458660</v>
      </c>
      <c r="M457" s="165"/>
      <c r="N457" s="169">
        <f ca="1">IFERROR(__xludf.DUMMYFUNCTION("IMPORTRANGE(""https://docs.google.com/spreadsheets/d/1XL5vhW3sbDhbH9Cz0tuDiY8C3ctxq1tqvaCgkFb8cCA/edit?usp=sharing"",""ยโสธร!M352"")"),126939)</f>
        <v>126939</v>
      </c>
      <c r="O457" s="169">
        <f t="shared" ca="1" si="116"/>
        <v>27.676056338028168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IFERROR(__xludf.DUMMYFUNCTION("IMPORTRANGE(""https://docs.google.com/spreadsheets/d/1XL5vhW3sbDhbH9Cz0tuDiY8C3ctxq1tqvaCgkFb8cCA/edit?usp=sharing"",""ยโสธร!L354"")"),458660)</f>
        <v>458660</v>
      </c>
      <c r="M459" s="169"/>
      <c r="N459" s="169">
        <f ca="1">IFERROR(__xludf.DUMMYFUNCTION("IMPORTRANGE(""https://docs.google.com/spreadsheets/d/1XL5vhW3sbDhbH9Cz0tuDiY8C3ctxq1tqvaCgkFb8cCA/edit?usp=sharing"",""ยโสธร!M354"")"),126939)</f>
        <v>126939</v>
      </c>
      <c r="O459" s="169">
        <f t="shared" ca="1" si="116"/>
        <v>27.676056338028168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IFERROR(__xludf.DUMMYFUNCTION("IMPORTRANGE(""https://docs.google.com/spreadsheets/d/1XL5vhW3sbDhbH9Cz0tuDiY8C3ctxq1tqvaCgkFb8cCA/edit?usp=sharing"",""ยโสธร!M357"")"),74433)</f>
        <v>74433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IFERROR(__xludf.DUMMYFUNCTION("IMPORTRANGE(""https://docs.google.com/spreadsheets/d/1XL5vhW3sbDhbH9Cz0tuDiY8C3ctxq1tqvaCgkFb8cCA/edit?usp=sharing"",""ยโสธร!M358"")"),52506)</f>
        <v>52506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IFERROR(__xludf.DUMMYFUNCTION("IMPORTRANGE(""https://docs.google.com/spreadsheets/d/1XL5vhW3sbDhbH9Cz0tuDiY8C3ctxq1tqvaCgkFb8cCA/edit?usp=sharing"",""ยโสธร!I420"")"),0)</f>
        <v>0</v>
      </c>
      <c r="J525" s="285">
        <f ca="1">IFERROR(__xludf.DUMMYFUNCTION("IMPORTRANGE(""https://docs.google.com/spreadsheets/d/1XL5vhW3sbDhbH9Cz0tuDiY8C3ctxq1tqvaCgkFb8cCA/edit?usp=sharing"",""ยโสธร!J420"")"),0)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IFERROR(__xludf.DUMMYFUNCTION("IMPORTRANGE(""https://docs.google.com/spreadsheets/d/1XL5vhW3sbDhbH9Cz0tuDiY8C3ctxq1tqvaCgkFb8cCA/edit?usp=sharing"",""ยโสธร!I421"")"),0)</f>
        <v>0</v>
      </c>
      <c r="J526" s="285">
        <f ca="1">IFERROR(__xludf.DUMMYFUNCTION("IMPORTRANGE(""https://docs.google.com/spreadsheets/d/1XL5vhW3sbDhbH9Cz0tuDiY8C3ctxq1tqvaCgkFb8cCA/edit?usp=sharing"",""ยโสธร!J421"")"),0)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IFERROR(__xludf.DUMMYFUNCTION("IMPORTRANGE(""https://docs.google.com/spreadsheets/d/1XL5vhW3sbDhbH9Cz0tuDiY8C3ctxq1tqvaCgkFb8cCA/edit?usp=sharing"",""ยโสธร!M428"")"),20800)</f>
        <v>20800</v>
      </c>
      <c r="O533" s="412">
        <f t="shared" ref="O533:O537" ca="1" si="118">+IF(L533&gt;0,N533*100/L533,0)</f>
        <v>60.570762958648807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IFERROR(__xludf.DUMMYFUNCTION("IMPORTRANGE(""https://docs.google.com/spreadsheets/d/1XL5vhW3sbDhbH9Cz0tuDiY8C3ctxq1tqvaCgkFb8cCA/edit?usp=sharing"",""ยโสธร!M430"")"),20800)</f>
        <v>20800</v>
      </c>
      <c r="O535" s="169">
        <f t="shared" ca="1" si="118"/>
        <v>60.570762958648807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IFERROR(__xludf.DUMMYFUNCTION("IMPORTRANGE(""https://docs.google.com/spreadsheets/d/1XL5vhW3sbDhbH9Cz0tuDiY8C3ctxq1tqvaCgkFb8cCA/edit?usp=sharing"",""ยโสธร!M432"")"),20800)</f>
        <v>20800</v>
      </c>
      <c r="O537" s="169">
        <f t="shared" ca="1" si="118"/>
        <v>60.570762958648807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IFERROR(__xludf.DUMMYFUNCTION("IMPORTRANGE(""https://docs.google.com/spreadsheets/d/1XL5vhW3sbDhbH9Cz0tuDiY8C3ctxq1tqvaCgkFb8cCA/edit?usp=sharing"",""ยโสธร!M436"")"),6000)</f>
        <v>6000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IFERROR(__xludf.DUMMYFUNCTION("IMPORTRANGE(""https://docs.google.com/spreadsheets/d/1XL5vhW3sbDhbH9Cz0tuDiY8C3ctxq1tqvaCgkFb8cCA/edit?usp=sharing"",""ยโสธร!J459"")"),4876)</f>
        <v>4876</v>
      </c>
      <c r="K564" s="372">
        <f ca="1">IF(I564&gt;0,J564*100/I564,0)</f>
        <v>256.63157894736844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IFERROR(__xludf.DUMMYFUNCTION("IMPORTRANGE(""https://docs.google.com/spreadsheets/d/1XL5vhW3sbDhbH9Cz0tuDiY8C3ctxq1tqvaCgkFb8cCA/edit?usp=sharing"",""ยโสธร!M459"")"),49110)</f>
        <v>49110</v>
      </c>
      <c r="O564" s="373">
        <f t="shared" ref="O564:O568" ca="1" si="122">+IF(L564&gt;0,N564*100/L564,0)</f>
        <v>34.526152980877391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IFERROR(__xludf.DUMMYFUNCTION("IMPORTRANGE(""https://docs.google.com/spreadsheets/d/1XL5vhW3sbDhbH9Cz0tuDiY8C3ctxq1tqvaCgkFb8cCA/edit?usp=sharing"",""ยโสธร!M461"")"),49110)</f>
        <v>49110</v>
      </c>
      <c r="O566" s="169">
        <f t="shared" ca="1" si="122"/>
        <v>34.526152980877391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IFERROR(__xludf.DUMMYFUNCTION("IMPORTRANGE(""https://docs.google.com/spreadsheets/d/1XL5vhW3sbDhbH9Cz0tuDiY8C3ctxq1tqvaCgkFb8cCA/edit?usp=sharing"",""ยโสธร!M463"")"),49110)</f>
        <v>49110</v>
      </c>
      <c r="O568" s="169">
        <f t="shared" ca="1" si="122"/>
        <v>34.526152980877391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IFERROR(__xludf.DUMMYFUNCTION("IMPORTRANGE(""https://docs.google.com/spreadsheets/d/1XL5vhW3sbDhbH9Cz0tuDiY8C3ctxq1tqvaCgkFb8cCA/edit?usp=sharing"",""ยโสธร!M466"")"),9900)</f>
        <v>9900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IFERROR(__xludf.DUMMYFUNCTION("IMPORTRANGE(""https://docs.google.com/spreadsheets/d/1XL5vhW3sbDhbH9Cz0tuDiY8C3ctxq1tqvaCgkFb8cCA/edit?usp=sharing"",""ยโสธร!M467"")"),39210)</f>
        <v>39210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IFERROR(__xludf.DUMMYFUNCTION("IMPORTRANGE(""https://docs.google.com/spreadsheets/d/1XL5vhW3sbDhbH9Cz0tuDiY8C3ctxq1tqvaCgkFb8cCA/edit?usp=sharing"",""ยโสธร!J468"")"),4876)</f>
        <v>4876</v>
      </c>
      <c r="K573" s="202">
        <f ca="1">IF(I573&gt;0,J573*100/I573,0)</f>
        <v>256.63157894736844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IFERROR(__xludf.DUMMYFUNCTION("IMPORTRANGE(""https://docs.google.com/spreadsheets/d/1XL5vhW3sbDhbH9Cz0tuDiY8C3ctxq1tqvaCgkFb8cCA/edit?usp=sharing"",""ยโสธร!J470"")"),14)</f>
        <v>14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IFERROR(__xludf.DUMMYFUNCTION("IMPORTRANGE(""https://docs.google.com/spreadsheets/d/1XL5vhW3sbDhbH9Cz0tuDiY8C3ctxq1tqvaCgkFb8cCA/edit?usp=sharing"",""ยโสธร!J471"")"),344)</f>
        <v>344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IFERROR(__xludf.DUMMYFUNCTION("IMPORTRANGE(""https://docs.google.com/spreadsheets/d/1XL5vhW3sbDhbH9Cz0tuDiY8C3ctxq1tqvaCgkFb8cCA/edit?usp=sharing"",""ยโสธร!J472"")"),4532)</f>
        <v>4532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IFERROR(__xludf.DUMMYFUNCTION("IMPORTRANGE(""https://docs.google.com/spreadsheets/d/1XL5vhW3sbDhbH9Cz0tuDiY8C3ctxq1tqvaCgkFb8cCA/edit?usp=sharing"",""ยโสธร!J475"")"),64)</f>
        <v>64</v>
      </c>
      <c r="K580" s="372">
        <f ca="1">IF(I580&gt;0,J580*100/I580,0)</f>
        <v>64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IFERROR(__xludf.DUMMYFUNCTION("IMPORTRANGE(""https://docs.google.com/spreadsheets/d/1XL5vhW3sbDhbH9Cz0tuDiY8C3ctxq1tqvaCgkFb8cCA/edit?usp=sharing"",""ยโสธร!M475"")"),157928)</f>
        <v>157928</v>
      </c>
      <c r="O580" s="373">
        <f t="shared" ref="O580:O584" ca="1" si="124">+IF(L580&gt;0,N580*100/L580,0)</f>
        <v>51.59359686377001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IFERROR(__xludf.DUMMYFUNCTION("IMPORTRANGE(""https://docs.google.com/spreadsheets/d/1XL5vhW3sbDhbH9Cz0tuDiY8C3ctxq1tqvaCgkFb8cCA/edit?usp=sharing"",""ยโสธร!M477"")"),157928)</f>
        <v>157928</v>
      </c>
      <c r="O582" s="169">
        <f t="shared" ca="1" si="124"/>
        <v>51.59359686377001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IFERROR(__xludf.DUMMYFUNCTION("IMPORTRANGE(""https://docs.google.com/spreadsheets/d/1XL5vhW3sbDhbH9Cz0tuDiY8C3ctxq1tqvaCgkFb8cCA/edit?usp=sharing"",""ยโสธร!M479"")"),157928)</f>
        <v>157928</v>
      </c>
      <c r="O584" s="169">
        <f t="shared" ca="1" si="124"/>
        <v>51.59359686377001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IFERROR(__xludf.DUMMYFUNCTION("IMPORTRANGE(""https://docs.google.com/spreadsheets/d/1XL5vhW3sbDhbH9Cz0tuDiY8C3ctxq1tqvaCgkFb8cCA/edit?usp=sharing"",""ยโสธร!M482"")"),65633)</f>
        <v>65633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IFERROR(__xludf.DUMMYFUNCTION("IMPORTRANGE(""https://docs.google.com/spreadsheets/d/1XL5vhW3sbDhbH9Cz0tuDiY8C3ctxq1tqvaCgkFb8cCA/edit?usp=sharing"",""ยโสธร!M483"")"),92295)</f>
        <v>92295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IFERROR(__xludf.DUMMYFUNCTION("IMPORTRANGE(""https://docs.google.com/spreadsheets/d/1XL5vhW3sbDhbH9Cz0tuDiY8C3ctxq1tqvaCgkFb8cCA/edit?usp=sharing"",""ยโสธร!J484"")"),60)</f>
        <v>60</v>
      </c>
      <c r="K589" s="163">
        <f t="shared" ref="K589:K596" ca="1" si="125">IF(I589&gt;0,J589*100/I589,0)</f>
        <v>60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IFERROR(__xludf.DUMMYFUNCTION("IMPORTRANGE(""https://docs.google.com/spreadsheets/d/1XL5vhW3sbDhbH9Cz0tuDiY8C3ctxq1tqvaCgkFb8cCA/edit?usp=sharing"",""ยโสธร!J485"")"),22.45)</f>
        <v>22.45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IFERROR(__xludf.DUMMYFUNCTION("IMPORTRANGE(""https://docs.google.com/spreadsheets/d/1XL5vhW3sbDhbH9Cz0tuDiY8C3ctxq1tqvaCgkFb8cCA/edit?usp=sharing"",""ยโสธร!J486"")"),73)</f>
        <v>73</v>
      </c>
      <c r="K591" s="163">
        <f t="shared" ca="1" si="125"/>
        <v>73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IFERROR(__xludf.DUMMYFUNCTION("IMPORTRANGE(""https://docs.google.com/spreadsheets/d/1XL5vhW3sbDhbH9Cz0tuDiY8C3ctxq1tqvaCgkFb8cCA/edit?usp=sharing"",""ยโสธร!J487"")"),32.38)</f>
        <v>32.380000000000003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IFERROR(__xludf.DUMMYFUNCTION("IMPORTRANGE(""https://docs.google.com/spreadsheets/d/1XL5vhW3sbDhbH9Cz0tuDiY8C3ctxq1tqvaCgkFb8cCA/edit?usp=sharing"",""ยโสธร!J488"")"),40)</f>
        <v>40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IFERROR(__xludf.DUMMYFUNCTION("IMPORTRANGE(""https://docs.google.com/spreadsheets/d/1XL5vhW3sbDhbH9Cz0tuDiY8C3ctxq1tqvaCgkFb8cCA/edit?usp=sharing"",""ยโสธร!J489"")"),16.17)</f>
        <v>16.170000000000002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IFERROR(__xludf.DUMMYFUNCTION("IMPORTRANGE(""https://docs.google.com/spreadsheets/d/1XL5vhW3sbDhbH9Cz0tuDiY8C3ctxq1tqvaCgkFb8cCA/edit?usp=sharing"",""ยโสธร!J490"")"),64)</f>
        <v>64</v>
      </c>
      <c r="K595" s="163">
        <f t="shared" ca="1" si="125"/>
        <v>64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IFERROR(__xludf.DUMMYFUNCTION("IMPORTRANGE(""https://docs.google.com/spreadsheets/d/1XL5vhW3sbDhbH9Cz0tuDiY8C3ctxq1tqvaCgkFb8cCA/edit?usp=sharing"",""ยโสธร!J491"")"),28.58)</f>
        <v>28.58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IFERROR(__xludf.DUMMYFUNCTION("IMPORTRANGE(""https://docs.google.com/spreadsheets/d/1XL5vhW3sbDhbH9Cz0tuDiY8C3ctxq1tqvaCgkFb8cCA/edit?usp=sharing"",""ยโสธร!J166"")"),0)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IFERROR(__xludf.DUMMYFUNCTION("IMPORTRANGE(""https://docs.google.com/spreadsheets/d/1XL5vhW3sbDhbH9Cz0tuDiY8C3ctxq1tqvaCgkFb8cCA/edit?usp=sharing"",""ยโสธร!J166"")"),0)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IFERROR(__xludf.DUMMYFUNCTION("IMPORTRANGE(""https://docs.google.com/spreadsheets/d/1XL5vhW3sbDhbH9Cz0tuDiY8C3ctxq1tqvaCgkFb8cCA/edit?usp=sharing"",""ยโสธร!J523"")"),4587714.19)</f>
        <v>4587714.1900000004</v>
      </c>
      <c r="K628" s="343">
        <f t="shared" ref="K628:K635" ca="1" si="129">IF(I628&gt;0,J628*100/I628,0)</f>
        <v>73.457130431510109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IFERROR(__xludf.DUMMYFUNCTION("IMPORTRANGE(""https://docs.google.com/spreadsheets/d/1XL5vhW3sbDhbH9Cz0tuDiY8C3ctxq1tqvaCgkFb8cCA/edit?usp=sharing"",""ยโสธร!J524"")"),446)</f>
        <v>446</v>
      </c>
      <c r="K629" s="343">
        <f t="shared" ca="1" si="129"/>
        <v>71.36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IFERROR(__xludf.DUMMYFUNCTION("IMPORTRANGE(""https://docs.google.com/spreadsheets/d/1XL5vhW3sbDhbH9Cz0tuDiY8C3ctxq1tqvaCgkFb8cCA/edit?usp=sharing"",""ยโสธร!J525"")"),881750.36)</f>
        <v>881750.36</v>
      </c>
      <c r="K630" s="343">
        <f t="shared" ca="1" si="129"/>
        <v>19.232733660905133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IFERROR(__xludf.DUMMYFUNCTION("IMPORTRANGE(""https://docs.google.com/spreadsheets/d/1XL5vhW3sbDhbH9Cz0tuDiY8C3ctxq1tqvaCgkFb8cCA/edit?usp=sharing"",""ยโสธร!J526"")"),128)</f>
        <v>128</v>
      </c>
      <c r="K631" s="343">
        <f t="shared" ca="1" si="129"/>
        <v>46.545454545454547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IFERROR(__xludf.DUMMYFUNCTION("IMPORTRANGE(""https://docs.google.com/spreadsheets/d/1XL5vhW3sbDhbH9Cz0tuDiY8C3ctxq1tqvaCgkFb8cCA/edit?usp=sharing"",""ยโสธร!I529"")"),7700000)</f>
        <v>7700000</v>
      </c>
      <c r="J634" s="342">
        <f ca="1">IFERROR(__xludf.DUMMYFUNCTION("IMPORTRANGE(""https://docs.google.com/spreadsheets/d/1XL5vhW3sbDhbH9Cz0tuDiY8C3ctxq1tqvaCgkFb8cCA/edit?usp=sharing"",""ยโสธร!J529"")"),5625000)</f>
        <v>5625000</v>
      </c>
      <c r="K634" s="343">
        <f t="shared" ca="1" si="129"/>
        <v>73.051948051948045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IFERROR(__xludf.DUMMYFUNCTION("IMPORTRANGE(""https://docs.google.com/spreadsheets/d/1XL5vhW3sbDhbH9Cz0tuDiY8C3ctxq1tqvaCgkFb8cCA/edit?usp=sharing"",""ยโสธร!J530"")"),181)</f>
        <v>181</v>
      </c>
      <c r="K635" s="486">
        <f t="shared" ca="1" si="129"/>
        <v>60.333333333333336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IFERROR(__xludf.DUMMYFUNCTION("IMPORTRANGE(""https://docs.google.com/spreadsheets/d/1XL5vhW3sbDhbH9Cz0tuDiY8C3ctxq1tqvaCgkFb8cCA/edit#gid=346597447"",""ยโสธร!J541"")"),0)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IFERROR(__xludf.DUMMYFUNCTION("IMPORTRANGE(""https://docs.google.com/spreadsheets/d/1XL5vhW3sbDhbH9Cz0tuDiY8C3ctxq1tqvaCgkFb8cCA/edit#gid=346597447"",""ยโสธร!J542"")"),0)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IFERROR(__xludf.DUMMYFUNCTION("IMPORTRANGE(""https://docs.google.com/spreadsheets/d/1XL5vhW3sbDhbH9Cz0tuDiY8C3ctxq1tqvaCgkFb8cCA/edit#gid=346597447"",""ยโสธร!I543"")"),0)</f>
        <v>0</v>
      </c>
      <c r="J648" s="585">
        <f ca="1">IFERROR(__xludf.DUMMYFUNCTION("IMPORTRANGE(""https://docs.google.com/spreadsheets/d/1XL5vhW3sbDhbH9Cz0tuDiY8C3ctxq1tqvaCgkFb8cCA/edit#gid=346597447"",""ยโสธร!J543"")"),0)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IFERROR(__xludf.DUMMYFUNCTION("IMPORTRANGE(""https://docs.google.com/spreadsheets/d/1XL5vhW3sbDhbH9Cz0tuDiY8C3ctxq1tqvaCgkFb8cCA/edit#gid=346597447"",""ยโสธร!L543"")"),0)</f>
        <v>0</v>
      </c>
      <c r="M648" s="570"/>
      <c r="N648" s="587">
        <f ca="1">IFERROR(__xludf.DUMMYFUNCTION("IMPORTRANGE(""https://docs.google.com/spreadsheets/d/1XL5vhW3sbDhbH9Cz0tuDiY8C3ctxq1tqvaCgkFb8cCA/edit#gid=346597447"",""ยโสธร!M543"")"),0)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IFERROR(__xludf.DUMMYFUNCTION("IMPORTRANGE(""https://docs.google.com/spreadsheets/d/1XL5vhW3sbDhbH9Cz0tuDiY8C3ctxq1tqvaCgkFb8cCA/edit#gid=346597447"",""ยโสธร!I544"")"),0)</f>
        <v>0</v>
      </c>
      <c r="J649" s="585">
        <f ca="1">IFERROR(__xludf.DUMMYFUNCTION("IMPORTRANGE(""https://docs.google.com/spreadsheets/d/1XL5vhW3sbDhbH9Cz0tuDiY8C3ctxq1tqvaCgkFb8cCA/edit#gid=346597447"",""ยโสธร!J544"")"),0)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IFERROR(__xludf.DUMMYFUNCTION("IMPORTRANGE(""https://docs.google.com/spreadsheets/d/1XL5vhW3sbDhbH9Cz0tuDiY8C3ctxq1tqvaCgkFb8cCA/edit#gid=346597447"",""ยโสธร!L544"")"),0)</f>
        <v>0</v>
      </c>
      <c r="M649" s="570"/>
      <c r="N649" s="587">
        <f ca="1">IFERROR(__xludf.DUMMYFUNCTION("IMPORTRANGE(""https://docs.google.com/spreadsheets/d/1XL5vhW3sbDhbH9Cz0tuDiY8C3ctxq1tqvaCgkFb8cCA/edit#gid=346597447"",""ยโสธร!M544"")"),0)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IFERROR(__xludf.DUMMYFUNCTION("IMPORTRANGE(""https://docs.google.com/spreadsheets/d/1XL5vhW3sbDhbH9Cz0tuDiY8C3ctxq1tqvaCgkFb8cCA/edit#gid=346597447"",""ยโสธร!I545"")"),0)</f>
        <v>0</v>
      </c>
      <c r="J650" s="585">
        <f ca="1">IFERROR(__xludf.DUMMYFUNCTION("IMPORTRANGE(""https://docs.google.com/spreadsheets/d/1XL5vhW3sbDhbH9Cz0tuDiY8C3ctxq1tqvaCgkFb8cCA/edit#gid=346597447"",""ยโสธร!J545"")"),0)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IFERROR(__xludf.DUMMYFUNCTION("IMPORTRANGE(""https://docs.google.com/spreadsheets/d/1XL5vhW3sbDhbH9Cz0tuDiY8C3ctxq1tqvaCgkFb8cCA/edit#gid=346597447"",""ยโสธร!L545"")"),0)</f>
        <v>0</v>
      </c>
      <c r="M650" s="570"/>
      <c r="N650" s="587">
        <f ca="1">IFERROR(__xludf.DUMMYFUNCTION("IMPORTRANGE(""https://docs.google.com/spreadsheets/d/1XL5vhW3sbDhbH9Cz0tuDiY8C3ctxq1tqvaCgkFb8cCA/edit#gid=346597447"",""ยโสธร!M545"")"),0)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IFERROR(__xludf.DUMMYFUNCTION("IMPORTRANGE(""https://docs.google.com/spreadsheets/d/1XL5vhW3sbDhbH9Cz0tuDiY8C3ctxq1tqvaCgkFb8cCA/edit#gid=346597447"",""ยโสธร!I546"")"),0)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IFERROR(__xludf.DUMMYFUNCTION("IMPORTRANGE(""https://docs.google.com/spreadsheets/d/1XL5vhW3sbDhbH9Cz0tuDiY8C3ctxq1tqvaCgkFb8cCA/edit#gid=346597447"",""ยโสธร!L546"")"),0)</f>
        <v>0</v>
      </c>
      <c r="M651" s="570"/>
      <c r="N651" s="587">
        <f ca="1">IFERROR(__xludf.DUMMYFUNCTION("IMPORTRANGE(""https://docs.google.com/spreadsheets/d/1XL5vhW3sbDhbH9Cz0tuDiY8C3ctxq1tqvaCgkFb8cCA/edit#gid=346597447"",""ยโสธร!M546"")"),0)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IFERROR(__xludf.DUMMYFUNCTION("IMPORTRANGE(""https://docs.google.com/spreadsheets/d/1XL5vhW3sbDhbH9Cz0tuDiY8C3ctxq1tqvaCgkFb8cCA/edit#gid=346597447"",""ยโสธร!J547"")"),0)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IFERROR(__xludf.DUMMYFUNCTION("IMPORTRANGE(""https://docs.google.com/spreadsheets/d/1XL5vhW3sbDhbH9Cz0tuDiY8C3ctxq1tqvaCgkFb8cCA/edit#gid=346597447"",""ยโสธร!J548"")"),0)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IFERROR(__xludf.DUMMYFUNCTION("IMPORTRANGE(""https://docs.google.com/spreadsheets/d/1XL5vhW3sbDhbH9Cz0tuDiY8C3ctxq1tqvaCgkFb8cCA/edit#gid=346597447"",""ยโสธร!J550"")"),0)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IFERROR(__xludf.DUMMYFUNCTION("IMPORTRANGE(""https://docs.google.com/spreadsheets/d/1XL5vhW3sbDhbH9Cz0tuDiY8C3ctxq1tqvaCgkFb8cCA/edit#gid=346597447"",""ยโสธร!J551"")"),0)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IFERROR(__xludf.DUMMYFUNCTION("IMPORTRANGE(""https://docs.google.com/spreadsheets/d/1XL5vhW3sbDhbH9Cz0tuDiY8C3ctxq1tqvaCgkFb8cCA/edit#gid=346597447"",""ยโสธร!J552"")"),0)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IFERROR(__xludf.DUMMYFUNCTION("IMPORTRANGE(""https://docs.google.com/spreadsheets/d/1XL5vhW3sbDhbH9Cz0tuDiY8C3ctxq1tqvaCgkFb8cCA/edit#gid=346597447"",""ยโสธร!J553"")"),0)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IFERROR(__xludf.DUMMYFUNCTION("IMPORTRANGE(""https://docs.google.com/spreadsheets/d/1XL5vhW3sbDhbH9Cz0tuDiY8C3ctxq1tqvaCgkFb8cCA/edit#gid=346597447"",""ยโสธร!J554"")"),0)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IFERROR(__xludf.DUMMYFUNCTION("IMPORTRANGE(""https://docs.google.com/spreadsheets/d/1XL5vhW3sbDhbH9Cz0tuDiY8C3ctxq1tqvaCgkFb8cCA/edit#gid=346597447"",""ยโสธร!J555"")"),0)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IFERROR(__xludf.DUMMYFUNCTION("IMPORTRANGE(""https://docs.google.com/spreadsheets/d/1XL5vhW3sbDhbH9Cz0tuDiY8C3ctxq1tqvaCgkFb8cCA/edit#gid=346597447"",""ยโสธร!J556"")"),0)</f>
        <v>0</v>
      </c>
      <c r="K661" s="586"/>
      <c r="L661" s="571">
        <f ca="1">IFERROR(__xludf.DUMMYFUNCTION("IMPORTRANGE(""https://docs.google.com/spreadsheets/d/1XL5vhW3sbDhbH9Cz0tuDiY8C3ctxq1tqvaCgkFb8cCA/edit#gid=346597447"",""ยโสธร!L556"")"),0)</f>
        <v>0</v>
      </c>
      <c r="M661" s="570"/>
      <c r="N661" s="587">
        <f ca="1">IFERROR(__xludf.DUMMYFUNCTION("IMPORTRANGE(""https://docs.google.com/spreadsheets/d/1XL5vhW3sbDhbH9Cz0tuDiY8C3ctxq1tqvaCgkFb8cCA/edit#gid=346597447"",""ยโสธร!M556"")"),0)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IFERROR(__xludf.DUMMYFUNCTION("IMPORTRANGE(""https://docs.google.com/spreadsheets/d/1XL5vhW3sbDhbH9Cz0tuDiY8C3ctxq1tqvaCgkFb8cCA/edit#gid=346597447"",""ยโสธร!J557"")"),0)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IFERROR(__xludf.DUMMYFUNCTION("IMPORTRANGE(""https://docs.google.com/spreadsheets/d/1XL5vhW3sbDhbH9Cz0tuDiY8C3ctxq1tqvaCgkFb8cCA/edit#gid=346597447"",""ยโสธร!I558"")"),0)</f>
        <v>0</v>
      </c>
      <c r="J663" s="585">
        <f ca="1">IFERROR(__xludf.DUMMYFUNCTION("IMPORTRANGE(""https://docs.google.com/spreadsheets/d/1XL5vhW3sbDhbH9Cz0tuDiY8C3ctxq1tqvaCgkFb8cCA/edit#gid=346597447"",""ยโสธร!J558"")"),0)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IFERROR(__xludf.DUMMYFUNCTION("IMPORTRANGE(""https://docs.google.com/spreadsheets/d/1XL5vhW3sbDhbH9Cz0tuDiY8C3ctxq1tqvaCgkFb8cCA/edit#gid=346597447"",""ยโสธร!I560"")"),0)</f>
        <v>0</v>
      </c>
      <c r="J665" s="585">
        <f ca="1">IFERROR(__xludf.DUMMYFUNCTION("IMPORTRANGE(""https://docs.google.com/spreadsheets/d/1XL5vhW3sbDhbH9Cz0tuDiY8C3ctxq1tqvaCgkFb8cCA/edit#gid=346597447"",""ยโสธร!J560"")"),0)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IFERROR(__xludf.DUMMYFUNCTION("IMPORTRANGE(""https://docs.google.com/spreadsheets/d/1XL5vhW3sbDhbH9Cz0tuDiY8C3ctxq1tqvaCgkFb8cCA/edit#gid=346597447"",""ยโสธร!L560"")"),0)</f>
        <v>0</v>
      </c>
      <c r="M665" s="570"/>
      <c r="N665" s="587">
        <f ca="1">IFERROR(__xludf.DUMMYFUNCTION("IMPORTRANGE(""https://docs.google.com/spreadsheets/d/1XL5vhW3sbDhbH9Cz0tuDiY8C3ctxq1tqvaCgkFb8cCA/edit#gid=346597447"",""ยโสธร!M560"")"),0)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IFERROR(__xludf.DUMMYFUNCTION("IMPORTRANGE(""https://docs.google.com/spreadsheets/d/1XL5vhW3sbDhbH9Cz0tuDiY8C3ctxq1tqvaCgkFb8cCA/edit#gid=346597447"",""ยโสธร!J561"")"),0)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IFERROR(__xludf.DUMMYFUNCTION("IMPORTRANGE(""https://docs.google.com/spreadsheets/d/1XL5vhW3sbDhbH9Cz0tuDiY8C3ctxq1tqvaCgkFb8cCA/edit#gid=346597447"",""ยโสธร!J562"")"),0)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IFERROR(__xludf.DUMMYFUNCTION("IMPORTRANGE(""https://docs.google.com/spreadsheets/d/1XL5vhW3sbDhbH9Cz0tuDiY8C3ctxq1tqvaCgkFb8cCA/edit#gid=346597447"",""ยโสธร!I563"")"),0)</f>
        <v>0</v>
      </c>
      <c r="J668" s="585">
        <f ca="1">IFERROR(__xludf.DUMMYFUNCTION("IMPORTRANGE(""https://docs.google.com/spreadsheets/d/1XL5vhW3sbDhbH9Cz0tuDiY8C3ctxq1tqvaCgkFb8cCA/edit#gid=346597447"",""ยโสธร!J563"")"),0)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IFERROR(__xludf.DUMMYFUNCTION("IMPORTRANGE(""https://docs.google.com/spreadsheets/d/1XL5vhW3sbDhbH9Cz0tuDiY8C3ctxq1tqvaCgkFb8cCA/edit#gid=346597447"",""ยโสธร!L563"")"),0)</f>
        <v>0</v>
      </c>
      <c r="M668" s="570"/>
      <c r="N668" s="587">
        <f ca="1">IFERROR(__xludf.DUMMYFUNCTION("IMPORTRANGE(""https://docs.google.com/spreadsheets/d/1XL5vhW3sbDhbH9Cz0tuDiY8C3ctxq1tqvaCgkFb8cCA/edit#gid=346597447"",""ยโสธร!M563"")"),0)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IFERROR(__xludf.DUMMYFUNCTION("IMPORTRANGE(""https://docs.google.com/spreadsheets/d/1XL5vhW3sbDhbH9Cz0tuDiY8C3ctxq1tqvaCgkFb8cCA/edit#gid=346597447"",""ยโสธร!J564"")"),0)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IFERROR(__xludf.DUMMYFUNCTION("IMPORTRANGE(""https://docs.google.com/spreadsheets/d/1XL5vhW3sbDhbH9Cz0tuDiY8C3ctxq1tqvaCgkFb8cCA/edit#gid=346597447"",""ยโสธร!J565"")"),0)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IFERROR(__xludf.DUMMYFUNCTION("IMPORTRANGE(""https://docs.google.com/spreadsheets/d/1XL5vhW3sbDhbH9Cz0tuDiY8C3ctxq1tqvaCgkFb8cCA/edit#gid=346597447"",""ยโสธร!I566"")"),0)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IFERROR(__xludf.DUMMYFUNCTION("IMPORTRANGE(""https://docs.google.com/spreadsheets/d/1XL5vhW3sbDhbH9Cz0tuDiY8C3ctxq1tqvaCgkFb8cCA/edit#gid=346597447"",""ยโสธร!L566"")"),0)</f>
        <v>0</v>
      </c>
      <c r="M671" s="570"/>
      <c r="N671" s="587">
        <f ca="1">IFERROR(__xludf.DUMMYFUNCTION("IMPORTRANGE(""https://docs.google.com/spreadsheets/d/1XL5vhW3sbDhbH9Cz0tuDiY8C3ctxq1tqvaCgkFb8cCA/edit#gid=346597447"",""ยโสธร!M566"")"),0)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IFERROR(__xludf.DUMMYFUNCTION("IMPORTRANGE(""https://docs.google.com/spreadsheets/d/1XL5vhW3sbDhbH9Cz0tuDiY8C3ctxq1tqvaCgkFb8cCA/edit#gid=346597447"",""ยโสธร!J567"")"),0)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IFERROR(__xludf.DUMMYFUNCTION("IMPORTRANGE(""https://docs.google.com/spreadsheets/d/1XL5vhW3sbDhbH9Cz0tuDiY8C3ctxq1tqvaCgkFb8cCA/edit#gid=346597447"",""ยโสธร!J568"")"),0)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IFERROR(__xludf.DUMMYFUNCTION("IMPORTRANGE(""https://docs.google.com/spreadsheets/d/1XL5vhW3sbDhbH9Cz0tuDiY8C3ctxq1tqvaCgkFb8cCA/edit#gid=346597447"",""ยโสธร!J569"")"),0)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IFERROR(__xludf.DUMMYFUNCTION("IMPORTRANGE(""https://docs.google.com/spreadsheets/d/1XL5vhW3sbDhbH9Cz0tuDiY8C3ctxq1tqvaCgkFb8cCA/edit#gid=346597447"",""ยโสธร!J570"")"),0)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IFERROR(__xludf.DUMMYFUNCTION("IMPORTRANGE(""https://docs.google.com/spreadsheets/d/1XL5vhW3sbDhbH9Cz0tuDiY8C3ctxq1tqvaCgkFb8cCA/edit#gid=346597447"",""ยโสธร!J571"")"),0)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IFERROR(__xludf.DUMMYFUNCTION("IMPORTRANGE(""https://docs.google.com/spreadsheets/d/1XL5vhW3sbDhbH9Cz0tuDiY8C3ctxq1tqvaCgkFb8cCA/edit#gid=346597447"",""ยโสธร!J572"")"),0)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280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7126443</v>
      </c>
      <c r="M8" s="23">
        <f t="shared" ca="1" si="0"/>
        <v>3448140</v>
      </c>
      <c r="N8" s="23">
        <f t="shared" ca="1" si="0"/>
        <v>4652751.99</v>
      </c>
      <c r="O8" s="22">
        <f t="shared" ref="O8:O16" ca="1" si="1">IF(L8&gt;0,N8*100/L8,0)</f>
        <v>65.288559664337456</v>
      </c>
      <c r="P8" s="22">
        <f t="shared" ref="P8:P16" ca="1" si="2">IF(M8&gt;0,N8*100/M8,0)</f>
        <v>134.93512415389165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7126443</v>
      </c>
      <c r="M10" s="30">
        <f t="shared" ca="1" si="4"/>
        <v>3448140</v>
      </c>
      <c r="N10" s="30">
        <f t="shared" ca="1" si="4"/>
        <v>4652751.99</v>
      </c>
      <c r="O10" s="29">
        <f t="shared" ca="1" si="1"/>
        <v>65.288559664337456</v>
      </c>
      <c r="P10" s="29">
        <f t="shared" ca="1" si="2"/>
        <v>134.93512415389165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6942443</v>
      </c>
      <c r="M12" s="38">
        <f t="shared" ca="1" si="6"/>
        <v>3264140</v>
      </c>
      <c r="N12" s="38">
        <f t="shared" ca="1" si="6"/>
        <v>4468751.99</v>
      </c>
      <c r="O12" s="38">
        <f t="shared" ca="1" si="1"/>
        <v>64.368580195761055</v>
      </c>
      <c r="P12" s="38">
        <f t="shared" ca="1" si="2"/>
        <v>136.90442168534437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4401343</v>
      </c>
      <c r="M14" s="38">
        <f t="shared" si="8"/>
        <v>0</v>
      </c>
      <c r="N14" s="38">
        <f t="shared" ca="1" si="8"/>
        <v>1805432.08</v>
      </c>
      <c r="O14" s="38">
        <f t="shared" ca="1" si="1"/>
        <v>41.020026841807152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4251990</v>
      </c>
      <c r="M18" s="23">
        <f t="shared" ca="1" si="11"/>
        <v>3448140</v>
      </c>
      <c r="N18" s="23">
        <f t="shared" ca="1" si="11"/>
        <v>2847319.91</v>
      </c>
      <c r="O18" s="22">
        <f t="shared" ref="O18:O20" ca="1" si="12">IF(L18&gt;0,N18*100/L18,0)</f>
        <v>66.964407489199175</v>
      </c>
      <c r="P18" s="22">
        <f t="shared" ref="P18:P26" ca="1" si="13">IF(M18&gt;0,N18*100/M18,0)</f>
        <v>82.575530865916122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4251990</v>
      </c>
      <c r="M20" s="30">
        <f t="shared" ca="1" si="15"/>
        <v>3448140</v>
      </c>
      <c r="N20" s="30">
        <f t="shared" ca="1" si="15"/>
        <v>2847319.91</v>
      </c>
      <c r="O20" s="29">
        <f t="shared" ca="1" si="12"/>
        <v>66.964407489199175</v>
      </c>
      <c r="P20" s="29">
        <f t="shared" ca="1" si="13"/>
        <v>82.575530865916122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4067990</v>
      </c>
      <c r="M22" s="41">
        <f t="shared" ca="1" si="18"/>
        <v>3264140</v>
      </c>
      <c r="N22" s="38">
        <f t="shared" ca="1" si="18"/>
        <v>2663319.91</v>
      </c>
      <c r="O22" s="38">
        <f t="shared" ca="1" si="17"/>
        <v>65.470168559903044</v>
      </c>
      <c r="P22" s="38">
        <f t="shared" ca="1" si="13"/>
        <v>81.593311255031949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1526890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2874453</v>
      </c>
      <c r="M28" s="23">
        <f t="shared" si="23"/>
        <v>0</v>
      </c>
      <c r="N28" s="23">
        <f t="shared" ca="1" si="23"/>
        <v>1805432.08</v>
      </c>
      <c r="O28" s="22">
        <f t="shared" ref="O28:O30" ca="1" si="24">IF(L28&gt;0,N28*100/L28,0)</f>
        <v>62.809587772003923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2874453</v>
      </c>
      <c r="M30" s="30">
        <f t="shared" si="27"/>
        <v>0</v>
      </c>
      <c r="N30" s="30">
        <f t="shared" ca="1" si="27"/>
        <v>1805432.08</v>
      </c>
      <c r="O30" s="29">
        <f t="shared" ca="1" si="24"/>
        <v>62.809587772003923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2874453</v>
      </c>
      <c r="M32" s="38">
        <f t="shared" si="30"/>
        <v>0</v>
      </c>
      <c r="N32" s="38">
        <f t="shared" ca="1" si="30"/>
        <v>1805432.08</v>
      </c>
      <c r="O32" s="38">
        <f t="shared" ca="1" si="29"/>
        <v>62.809587772003923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2874453</v>
      </c>
      <c r="M34" s="38">
        <f t="shared" si="32"/>
        <v>0</v>
      </c>
      <c r="N34" s="38">
        <f t="shared" ca="1" si="32"/>
        <v>1805432.08</v>
      </c>
      <c r="O34" s="38">
        <f t="shared" ca="1" si="29"/>
        <v>62.809587772003923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4251990</v>
      </c>
      <c r="M37" s="54">
        <f t="shared" ca="1" si="33"/>
        <v>3448140</v>
      </c>
      <c r="N37" s="54">
        <f t="shared" ca="1" si="33"/>
        <v>2847319.91</v>
      </c>
      <c r="O37" s="55">
        <f t="shared" ca="1" si="29"/>
        <v>66.964407489199175</v>
      </c>
      <c r="P37" s="55">
        <f t="shared" ca="1" si="25"/>
        <v>82.575530865916122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678100</v>
      </c>
      <c r="N41" s="78">
        <f t="shared" ca="1" si="34"/>
        <v>560473.29</v>
      </c>
      <c r="O41" s="77">
        <f t="shared" ref="O41:O43" ca="1" si="35">IF(L41&gt;0,N41*100/L41,0)</f>
        <v>61.992400176971572</v>
      </c>
      <c r="P41" s="77">
        <f t="shared" ref="P41:P43" ca="1" si="36">IF(M41&gt;0,N41*100/M41,0)</f>
        <v>82.653486211473236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678100</v>
      </c>
      <c r="N43" s="78">
        <f t="shared" ca="1" si="38"/>
        <v>560473.29</v>
      </c>
      <c r="O43" s="77">
        <f t="shared" ca="1" si="35"/>
        <v>61.992400176971572</v>
      </c>
      <c r="P43" s="77">
        <f t="shared" ca="1" si="36"/>
        <v>82.653486211473236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2">
        <f ca="1">IFERROR(__xludf.DUMMYFUNCTION("IMPORTRANGE(""https://docs.google.com/spreadsheets/d/1Yj_ptqi66GCucihVvJfMjLAmec39IyEx_6qawtMGysU/edit?usp=sharing"",""สบก!Q48"")"),678100)</f>
        <v>678100</v>
      </c>
      <c r="N45" s="622">
        <f ca="1">IFERROR(__xludf.DUMMYFUNCTION("IMPORTRANGE(""https://docs.google.com/spreadsheets/d/1Yj_ptqi66GCucihVvJfMjLAmec39IyEx_6qawtMGysU/edit?usp=sharing"",""สบก!R48"")"),560473.29)</f>
        <v>560473.29</v>
      </c>
      <c r="O45" s="623">
        <f ca="1">IF(L45&gt;0,N45*100/L45,0)</f>
        <v>61.992400176971572</v>
      </c>
      <c r="P45" s="623">
        <f ca="1">IF(M45&gt;0,N45*100/M45,0)</f>
        <v>82.653486211473236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IFERROR(__xludf.DUMMYFUNCTION("IMPORTRANGE(""https://docs.google.com/spreadsheets/d/1Yj_ptqi66GCucihVvJfMjLAmec39IyEx_6qawtMGysU/edit?usp=sharing"",""สบก!M48"")"),904100)</f>
        <v>904100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IFERROR(__xludf.DUMMYFUNCTION("IMPORTRANGE(""https://docs.google.com/spreadsheets/d/1Yj_ptqi66GCucihVvJfMjLAmec39IyEx_6qawtMGysU/edit?usp=sharing"",""สบก!N48"")"),0)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IFERROR(__xludf.DUMMYFUNCTION("IMPORTRANGE(""https://docs.google.com/spreadsheets/d/1Yj_ptqi66GCucihVvJfMjLAmec39IyEx_6qawtMGysU/edit?usp=sharing"",""สบก!O48"")"),0)</f>
        <v>0</v>
      </c>
      <c r="M49" s="625"/>
      <c r="N49" s="622">
        <f ca="1">IFERROR(__xludf.DUMMYFUNCTION("IMPORTRANGE(""https://docs.google.com/spreadsheets/d/1Yj_ptqi66GCucihVvJfMjLAmec39IyEx_6qawtMGysU/edit?usp=sharing"",""สบก!S48"")"),0)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763195</v>
      </c>
      <c r="N53" s="121">
        <f t="shared" ca="1" si="39"/>
        <v>616894</v>
      </c>
      <c r="O53" s="120">
        <f t="shared" ref="O53:O55" ca="1" si="40">IF(L53&gt;0,N53*100/L53,0)</f>
        <v>62.999795751633989</v>
      </c>
      <c r="P53" s="120">
        <f t="shared" ref="P53:P55" ca="1" si="41">IF(M53&gt;0,N53*100/M53,0)</f>
        <v>80.830456174372216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763195</v>
      </c>
      <c r="N55" s="121">
        <f t="shared" ca="1" si="43"/>
        <v>616894</v>
      </c>
      <c r="O55" s="120">
        <f t="shared" ca="1" si="40"/>
        <v>62.999795751633989</v>
      </c>
      <c r="P55" s="120">
        <f t="shared" ca="1" si="41"/>
        <v>80.830456174372216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2">
        <f ca="1">IFERROR(__xludf.DUMMYFUNCTION("IMPORTRANGE(""https://docs.google.com/spreadsheets/d/1Yj_ptqi66GCucihVvJfMjLAmec39IyEx_6qawtMGysU/edit?usp=sharing"",""สบก!Z48"")"),763195)</f>
        <v>763195</v>
      </c>
      <c r="N57" s="622">
        <f ca="1">IFERROR(__xludf.DUMMYFUNCTION("IMPORTRANGE(""https://docs.google.com/spreadsheets/d/1Yj_ptqi66GCucihVvJfMjLAmec39IyEx_6qawtMGysU/edit?usp=sharing"",""สบก!AA48"")"),616894)</f>
        <v>616894</v>
      </c>
      <c r="O57" s="623">
        <f ca="1">IF(L57&gt;0,N57*100/L57,0)</f>
        <v>62.999795751633989</v>
      </c>
      <c r="P57" s="623">
        <f ca="1">IF(M57&gt;0,N57*100/M57,0)</f>
        <v>80.830456174372216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IFERROR(__xludf.DUMMYFUNCTION("IMPORTRANGE(""https://docs.google.com/spreadsheets/d/1Yj_ptqi66GCucihVvJfMjLAmec39IyEx_6qawtMGysU/edit?usp=sharing"",""สบก!V48"")"),979200)</f>
        <v>979200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IFERROR(__xludf.DUMMYFUNCTION("IMPORTRANGE(""https://docs.google.com/spreadsheets/d/1Yj_ptqi66GCucihVvJfMjLAmec39IyEx_6qawtMGysU/edit?usp=sharing"",""สบก!W48"")"),0)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IFERROR(__xludf.DUMMYFUNCTION("IMPORTRANGE(""https://docs.google.com/spreadsheets/d/1Yj_ptqi66GCucihVvJfMjLAmec39IyEx_6qawtMGysU/edit?usp=sharing"",""สบก!X48"")"),0)</f>
        <v>0</v>
      </c>
      <c r="M61" s="625"/>
      <c r="N61" s="622">
        <f ca="1">IFERROR(__xludf.DUMMYFUNCTION("IMPORTRANGE(""https://docs.google.com/spreadsheets/d/1Yj_ptqi66GCucihVvJfMjLAmec39IyEx_6qawtMGysU/edit?usp=sharing"",""สบก!AB48"")"),0)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709120</v>
      </c>
      <c r="N66" s="152">
        <f t="shared" ca="1" si="45"/>
        <v>665205.26</v>
      </c>
      <c r="O66" s="151">
        <f t="shared" ref="O66:O68" ca="1" si="46">IF(L66&gt;0,N66*100/L66,0)</f>
        <v>74.961151679062425</v>
      </c>
      <c r="P66" s="151">
        <f t="shared" ref="P66:P68" ca="1" si="47">IF(M66&gt;0,N66*100/M66,0)</f>
        <v>93.8071497066787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709120</v>
      </c>
      <c r="N68" s="157">
        <f t="shared" ca="1" si="49"/>
        <v>665205.26</v>
      </c>
      <c r="O68" s="156">
        <f t="shared" ca="1" si="46"/>
        <v>74.961151679062425</v>
      </c>
      <c r="P68" s="156">
        <f t="shared" ca="1" si="47"/>
        <v>93.8071497066787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6">
        <f ca="1">IFERROR(__xludf.DUMMYFUNCTION("IMPORTRANGE(""https://docs.google.com/spreadsheets/d/1Yj_ptqi66GCucihVvJfMjLAmec39IyEx_6qawtMGysU/edit?usp=sharing"",""สบก!AI48"")"),709120)</f>
        <v>709120</v>
      </c>
      <c r="N70" s="627">
        <f ca="1">IFERROR(__xludf.DUMMYFUNCTION("IMPORTRANGE(""https://docs.google.com/spreadsheets/d/1Yj_ptqi66GCucihVvJfMjLAmec39IyEx_6qawtMGysU/edit?usp=sharing"",""สบก!AJ48"")"),665205.26)</f>
        <v>665205.26</v>
      </c>
      <c r="O70" s="169">
        <f ca="1">IF(L70&gt;0,N70*100/L70,0)</f>
        <v>74.961151679062425</v>
      </c>
      <c r="P70" s="169">
        <f ca="1">IF(M70&gt;0,N70*100/M70,0)</f>
        <v>93.8071497066787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IFERROR(__xludf.DUMMYFUNCTION("IMPORTRANGE(""https://docs.google.com/spreadsheets/d/1Yj_ptqi66GCucihVvJfMjLAmec39IyEx_6qawtMGysU/edit?usp=sharing"",""สบก!AG48"")"),0)</f>
        <v>0</v>
      </c>
      <c r="M74" s="625"/>
      <c r="N74" s="622">
        <f ca="1">IFERROR(__xludf.DUMMYFUNCTION("IMPORTRANGE(""https://docs.google.com/spreadsheets/d/1Yj_ptqi66GCucihVvJfMjLAmec39IyEx_6qawtMGysU/edit?usp=sharing"",""สบก!AK48"")"),0)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IFERROR(__xludf.DUMMYFUNCTION("IMPORTRANGE(""https://docs.google.com/spreadsheets/d/1Yj_ptqi66GCucihVvJfMjLAmec39IyEx_6qawtMGysU/edit?usp=sharing"",""สบก!AR48"")"),0)</f>
        <v>0</v>
      </c>
      <c r="N98" s="627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IFERROR(__xludf.DUMMYFUNCTION("IMPORTRANGE(""https://docs.google.com/spreadsheets/d/1Yj_ptqi66GCucihVvJfMjLAmec39IyEx_6qawtMGysU/edit?usp=sharing"",""สบก!AP48"")"),0)</f>
        <v>0</v>
      </c>
      <c r="M102" s="625"/>
      <c r="N102" s="622">
        <f ca="1">IFERROR(__xludf.DUMMYFUNCTION("IMPORTRANGE(""https://docs.google.com/spreadsheets/d/1Yj_ptqi66GCucihVvJfMjLAmec39IyEx_6qawtMGysU/edit?usp=sharing"",""สบก!AT48"")"),0)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IFERROR(__xludf.DUMMYFUNCTION("IMPORTRANGE(""https://docs.google.com/spreadsheets/d/1Yj_ptqi66GCucihVvJfMjLAmec39IyEx_6qawtMGysU/edit?usp=sharing"",""สบก!BA48"")"),0)</f>
        <v>0</v>
      </c>
      <c r="N122" s="627">
        <f ca="1">IFERROR(__xludf.DUMMYFUNCTION("IMPORTRANGE(""https://docs.google.com/spreadsheets/d/1Yj_ptqi66GCucihVvJfMjLAmec39IyEx_6qawtMGysU/edit?usp=sharing"",""สบก!BB48"")"),0)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IFERROR(__xludf.DUMMYFUNCTION("IMPORTRANGE(""https://docs.google.com/spreadsheets/d/1Yj_ptqi66GCucihVvJfMjLAmec39IyEx_6qawtMGysU/edit?usp=sharing"",""สบก!AY48"")"),0)</f>
        <v>0</v>
      </c>
      <c r="M126" s="625"/>
      <c r="N126" s="622">
        <f ca="1">IFERROR(__xludf.DUMMYFUNCTION("IMPORTRANGE(""https://docs.google.com/spreadsheets/d/1Yj_ptqi66GCucihVvJfMjLAmec39IyEx_6qawtMGysU/edit?usp=sharing"",""สบก!BC48"")"),0)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55625</v>
      </c>
      <c r="N140" s="152">
        <f t="shared" ca="1" si="64"/>
        <v>55625</v>
      </c>
      <c r="O140" s="151">
        <f t="shared" ref="O140:O142" ca="1" si="65">IF(L140&gt;0,N140*100/L140,0)</f>
        <v>73.094612352168198</v>
      </c>
      <c r="P140" s="151">
        <f t="shared" ref="P140:P142" ca="1" si="66">IF(M140&gt;0,N140*100/M140,0)</f>
        <v>100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55625</v>
      </c>
      <c r="N142" s="157">
        <f t="shared" ca="1" si="68"/>
        <v>55625</v>
      </c>
      <c r="O142" s="156">
        <f t="shared" ca="1" si="65"/>
        <v>73.094612352168198</v>
      </c>
      <c r="P142" s="156">
        <f t="shared" ca="1" si="66"/>
        <v>100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626">
        <f ca="1">IFERROR(__xludf.DUMMYFUNCTION("IMPORTRANGE(""https://docs.google.com/spreadsheets/d/1Yj_ptqi66GCucihVvJfMjLAmec39IyEx_6qawtMGysU/edit?usp=sharing"",""สบก!BJ48"")"),55625)</f>
        <v>55625</v>
      </c>
      <c r="N144" s="627">
        <f ca="1">IFERROR(__xludf.DUMMYFUNCTION("IMPORTRANGE(""https://docs.google.com/spreadsheets/d/1Yj_ptqi66GCucihVvJfMjLAmec39IyEx_6qawtMGysU/edit?usp=sharing"",""สบก!BK48"")"),55625)</f>
        <v>55625</v>
      </c>
      <c r="O144" s="169">
        <f ca="1">IF(L144&gt;0,N144*100/L144,0)</f>
        <v>73.094612352168198</v>
      </c>
      <c r="P144" s="169">
        <f ca="1">IF(M144&gt;0,N144*100/M144,0)</f>
        <v>100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IFERROR(__xludf.DUMMYFUNCTION("IMPORTRANGE(""https://docs.google.com/spreadsheets/d/1Yj_ptqi66GCucihVvJfMjLAmec39IyEx_6qawtMGysU/edit?usp=sharing"",""สบก!BH48"")"),0)</f>
        <v>0</v>
      </c>
      <c r="M148" s="625"/>
      <c r="N148" s="622">
        <f ca="1">IFERROR(__xludf.DUMMYFUNCTION("IMPORTRANGE(""https://docs.google.com/spreadsheets/d/1Yj_ptqi66GCucihVvJfMjLAmec39IyEx_6qawtMGysU/edit?usp=sharing"",""สบก!BL48"")"),0)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6">
        <f ca="1">IFERROR(__xludf.DUMMYFUNCTION("IMPORTRANGE(""https://docs.google.com/spreadsheets/d/1Yj_ptqi66GCucihVvJfMjLAmec39IyEx_6qawtMGysU/edit?usp=sharing"",""สบก!BS48"")"),16550)</f>
        <v>16550</v>
      </c>
      <c r="N224" s="627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IFERROR(__xludf.DUMMYFUNCTION("IMPORTRANGE(""https://docs.google.com/spreadsheets/d/1Yj_ptqi66GCucihVvJfMjLAmec39IyEx_6qawtMGysU/edit?usp=sharing"",""สบก!BQ48"")"),0)</f>
        <v>0</v>
      </c>
      <c r="M228" s="625"/>
      <c r="N228" s="622">
        <f ca="1">IFERROR(__xludf.DUMMYFUNCTION("IMPORTRANGE(""https://docs.google.com/spreadsheets/d/1Yj_ptqi66GCucihVvJfMjLAmec39IyEx_6qawtMGysU/edit?usp=sharing"",""สบก!BU48"")"),0)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IFERROR(__xludf.DUMMYFUNCTION("IMPORTRANGE(""https://docs.google.com/spreadsheets/d/1Yj_ptqi66GCucihVvJfMjLAmec39IyEx_6qawtMGysU/edit?usp=sharing"",""สบก!CB48"")"),0)</f>
        <v>0</v>
      </c>
      <c r="N254" s="627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IFERROR(__xludf.DUMMYFUNCTION("IMPORTRANGE(""https://docs.google.com/spreadsheets/d/1Yj_ptqi66GCucihVvJfMjLAmec39IyEx_6qawtMGysU/edit?usp=sharing"",""สบก!BZ48"")"),0)</f>
        <v>0</v>
      </c>
      <c r="M258" s="625"/>
      <c r="N258" s="622">
        <f ca="1">IFERROR(__xludf.DUMMYFUNCTION("IMPORTRANGE(""https://docs.google.com/spreadsheets/d/1Yj_ptqi66GCucihVvJfMjLAmec39IyEx_6qawtMGysU/edit?usp=sharing"",""สบก!CD48"")"),0)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30820</v>
      </c>
      <c r="O271" s="151">
        <f t="shared" ref="O271:O273" ca="1" si="84">IF(L271&gt;0,N271*100/L271,0)</f>
        <v>55.833333333333336</v>
      </c>
      <c r="P271" s="151">
        <f t="shared" ref="P271:P273" ca="1" si="85">IF(M271&gt;0,N271*100/M271,0)</f>
        <v>95.565891472868216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30820</v>
      </c>
      <c r="O273" s="156">
        <f t="shared" ca="1" si="84"/>
        <v>55.833333333333336</v>
      </c>
      <c r="P273" s="156">
        <f t="shared" ca="1" si="85"/>
        <v>95.565891472868216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IFERROR(__xludf.DUMMYFUNCTION("IMPORTRANGE(""https://docs.google.com/spreadsheets/d/1Yj_ptqi66GCucihVvJfMjLAmec39IyEx_6qawtMGysU/edit?usp=sharing"",""สบก!CK48"")"),32250)</f>
        <v>32250</v>
      </c>
      <c r="N275" s="627">
        <f ca="1">IFERROR(__xludf.DUMMYFUNCTION("IMPORTRANGE(""https://docs.google.com/spreadsheets/d/1Yj_ptqi66GCucihVvJfMjLAmec39IyEx_6qawtMGysU/edit?usp=sharing"",""สบก!CL48"")"),30820)</f>
        <v>30820</v>
      </c>
      <c r="O275" s="169">
        <f ca="1">IF(L275&gt;0,N275*100/L275,0)</f>
        <v>55.833333333333336</v>
      </c>
      <c r="P275" s="169">
        <f ca="1">IF(M275&gt;0,N275*100/M275,0)</f>
        <v>95.565891472868216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IFERROR(__xludf.DUMMYFUNCTION("IMPORTRANGE(""https://docs.google.com/spreadsheets/d/1Yj_ptqi66GCucihVvJfMjLAmec39IyEx_6qawtMGysU/edit?usp=sharing"",""สบก!CI48"")"),0)</f>
        <v>0</v>
      </c>
      <c r="M279" s="625"/>
      <c r="N279" s="622">
        <f ca="1">IFERROR(__xludf.DUMMYFUNCTION("IMPORTRANGE(""https://docs.google.com/spreadsheets/d/1Yj_ptqi66GCucihVvJfMjLAmec39IyEx_6qawtMGysU/edit?usp=sharing"",""สบก!CM48"")"),0)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IFERROR(__xludf.DUMMYFUNCTION("IMPORTRANGE(""https://docs.google.com/spreadsheets/d/1Yj_ptqi66GCucihVvJfMjLAmec39IyEx_6qawtMGysU/edit?usp=sharing"",""สบก!CT48"")"),0)</f>
        <v>0</v>
      </c>
      <c r="N294" s="627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IFERROR(__xludf.DUMMYFUNCTION("IMPORTRANGE(""https://docs.google.com/spreadsheets/d/1Yj_ptqi66GCucihVvJfMjLAmec39IyEx_6qawtMGysU/edit?usp=sharing"",""สบก!CR48"")"),0)</f>
        <v>0</v>
      </c>
      <c r="M298" s="625"/>
      <c r="N298" s="622">
        <f ca="1">IFERROR(__xludf.DUMMYFUNCTION("IMPORTRANGE(""https://docs.google.com/spreadsheets/d/1Yj_ptqi66GCucihVvJfMjLAmec39IyEx_6qawtMGysU/edit?usp=sharing"",""สบก!CV48"")"),0)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IFERROR(__xludf.DUMMYFUNCTION("IMPORTRANGE(""https://docs.google.com/spreadsheets/d/1Yj_ptqi66GCucihVvJfMjLAmec39IyEx_6qawtMGysU/edit?usp=sharing"",""สบก!DC48"")"),0)</f>
        <v>0</v>
      </c>
      <c r="N314" s="627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IFERROR(__xludf.DUMMYFUNCTION("IMPORTRANGE(""https://docs.google.com/spreadsheets/d/1Yj_ptqi66GCucihVvJfMjLAmec39IyEx_6qawtMGysU/edit?usp=sharing"",""สบก!DA48"")"),0)</f>
        <v>0</v>
      </c>
      <c r="M318" s="625"/>
      <c r="N318" s="622">
        <f ca="1">IFERROR(__xludf.DUMMYFUNCTION("IMPORTRANGE(""https://docs.google.com/spreadsheets/d/1Yj_ptqi66GCucihVvJfMjLAmec39IyEx_6qawtMGysU/edit?usp=sharing"",""สบก!DE48"")"),0)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IFERROR(__xludf.DUMMYFUNCTION("IMPORTRANGE(""https://docs.google.com/spreadsheets/d/1XL5vhW3sbDhbH9Cz0tuDiY8C3ctxq1tqvaCgkFb8cCA/edit?usp=sharing"",""ร้อยเอ็ด!J228"")"),614)</f>
        <v>614</v>
      </c>
      <c r="K328" s="318">
        <f ca="1">IF(I328&gt;0,J328*100/I328,0)</f>
        <v>55.81818181818182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1333440</v>
      </c>
      <c r="M329" s="152">
        <f t="shared" ca="1" si="98"/>
        <v>1193300</v>
      </c>
      <c r="N329" s="152">
        <f t="shared" ca="1" si="98"/>
        <v>901752.36</v>
      </c>
      <c r="O329" s="151">
        <f t="shared" ref="O329:O331" ca="1" si="99">IF(L329&gt;0,N329*100/L329,0)</f>
        <v>67.626016918646513</v>
      </c>
      <c r="P329" s="151">
        <f t="shared" ref="P329:P331" ca="1" si="100">IF(M329&gt;0,N329*100/M329,0)</f>
        <v>75.567951060085477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1333440</v>
      </c>
      <c r="M331" s="157">
        <f t="shared" ca="1" si="102"/>
        <v>1193300</v>
      </c>
      <c r="N331" s="157">
        <f t="shared" ca="1" si="102"/>
        <v>901752.36</v>
      </c>
      <c r="O331" s="156">
        <f t="shared" ca="1" si="99"/>
        <v>67.626016918646513</v>
      </c>
      <c r="P331" s="156">
        <f t="shared" ca="1" si="100"/>
        <v>75.567951060085477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6">
        <f ca="1">IFERROR(__xludf.DUMMYFUNCTION("IMPORTRANGE(""https://docs.google.com/spreadsheets/d/1Yj_ptqi66GCucihVvJfMjLAmec39IyEx_6qawtMGysU/edit?usp=sharing"",""สบก!DL48"")"),1009300)</f>
        <v>1009300</v>
      </c>
      <c r="N333" s="627">
        <f ca="1">IFERROR(__xludf.DUMMYFUNCTION("IMPORTRANGE(""https://docs.google.com/spreadsheets/d/1Yj_ptqi66GCucihVvJfMjLAmec39IyEx_6qawtMGysU/edit?usp=sharing"",""สบก!DM48"")"),717752.36)</f>
        <v>717752.36</v>
      </c>
      <c r="O333" s="169">
        <f ca="1">IF(L333&gt;0,N333*100/L333,0)</f>
        <v>62.443656041202672</v>
      </c>
      <c r="P333" s="169">
        <f ca="1">IF(M333&gt;0,N333*100/M333,0)</f>
        <v>71.113876944416916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IFERROR(__xludf.DUMMYFUNCTION("IMPORTRANGE(""https://docs.google.com/spreadsheets/d/1Yj_ptqi66GCucihVvJfMjLAmec39IyEx_6qawtMGysU/edit?usp=sharing"",""สบก!DJ48"")"),184000)</f>
        <v>184000</v>
      </c>
      <c r="M337" s="625">
        <f ca="1">L337</f>
        <v>184000</v>
      </c>
      <c r="N337" s="622">
        <f ca="1">IFERROR(__xludf.DUMMYFUNCTION("IMPORTRANGE(""https://docs.google.com/spreadsheets/d/1Yj_ptqi66GCucihVvJfMjLAmec39IyEx_6qawtMGysU/edit?usp=sharing"",""สบก!DN48"")"),184000)</f>
        <v>184000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IFERROR(__xludf.DUMMYFUNCTION("IMPORTRANGE(""https://docs.google.com/spreadsheets/d/1XL5vhW3sbDhbH9Cz0tuDiY8C3ctxq1tqvaCgkFb8cCA/edit?usp=sharing"",""ร้อยเอ็ด!J234"")"),408)</f>
        <v>408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IFERROR(__xludf.DUMMYFUNCTION("IMPORTRANGE(""https://docs.google.com/spreadsheets/d/1XL5vhW3sbDhbH9Cz0tuDiY8C3ctxq1tqvaCgkFb8cCA/edit?usp=sharing"",""ร้อยเอ็ด!J235"")"),3159.39)</f>
        <v>3159.39</v>
      </c>
      <c r="K340" s="343">
        <f t="shared" ca="1" si="103"/>
        <v>49.365468749999998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IFERROR(__xludf.DUMMYFUNCTION("IMPORTRANGE(""https://docs.google.com/spreadsheets/d/1XL5vhW3sbDhbH9Cz0tuDiY8C3ctxq1tqvaCgkFb8cCA/edit?usp=sharing"",""ร้อยเอ็ด!J236"")"),918)</f>
        <v>918</v>
      </c>
      <c r="K341" s="343">
        <f t="shared" ca="1" si="103"/>
        <v>83.454545454545453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IFERROR(__xludf.DUMMYFUNCTION("IMPORTRANGE(""https://docs.google.com/spreadsheets/d/1XL5vhW3sbDhbH9Cz0tuDiY8C3ctxq1tqvaCgkFb8cCA/edit?usp=sharing"",""ร้อยเอ็ด!J237"")"),8936.66)</f>
        <v>8936.66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IFERROR(__xludf.DUMMYFUNCTION("IMPORTRANGE(""https://docs.google.com/spreadsheets/d/1XL5vhW3sbDhbH9Cz0tuDiY8C3ctxq1tqvaCgkFb8cCA/edit?usp=sharing"",""ร้อยเอ็ด!J240"")"),614)</f>
        <v>614</v>
      </c>
      <c r="K345" s="343">
        <f t="shared" ca="1" si="103"/>
        <v>55.81818181818182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IFERROR(__xludf.DUMMYFUNCTION("IMPORTRANGE(""https://docs.google.com/spreadsheets/d/1XL5vhW3sbDhbH9Cz0tuDiY8C3ctxq1tqvaCgkFb8cCA/edit?usp=sharing"",""ร้อยเอ็ด!J241"")"),5839.69)</f>
        <v>5839.69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IFERROR(__xludf.DUMMYFUNCTION("IMPORTRANGE(""https://docs.google.com/spreadsheets/d/1XL5vhW3sbDhbH9Cz0tuDiY8C3ctxq1tqvaCgkFb8cCA/edit?usp=sharing"",""ร้อยเอ็ด!L242"")"),2874453)</f>
        <v>2874453</v>
      </c>
      <c r="M347" s="358"/>
      <c r="N347" s="358">
        <f ca="1">IFERROR(__xludf.DUMMYFUNCTION("IMPORTRANGE(""https://docs.google.com/spreadsheets/d/1XL5vhW3sbDhbH9Cz0tuDiY8C3ctxq1tqvaCgkFb8cCA/edit?usp=sharing"",""ร้อยเอ็ด!M242"")"),1805432.08)</f>
        <v>1805432.08</v>
      </c>
      <c r="O347" s="358">
        <f ca="1">+IF(L347&gt;0,N347*100/L347,0)</f>
        <v>62.809587772003923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IFERROR(__xludf.DUMMYFUNCTION("IMPORTRANGE(""https://docs.google.com/spreadsheets/d/1XL5vhW3sbDhbH9Cz0tuDiY8C3ctxq1tqvaCgkFb8cCA/edit?usp=sharing"",""ร้อยเอ็ด!M244"")"),592294.54)</f>
        <v>592294.54</v>
      </c>
      <c r="O349" s="373">
        <f ca="1">+IF(L349&gt;0,N349*100/L349,0)</f>
        <v>91.852820123133228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IFERROR(__xludf.DUMMYFUNCTION("IMPORTRANGE(""https://docs.google.com/spreadsheets/d/1XL5vhW3sbDhbH9Cz0tuDiY8C3ctxq1tqvaCgkFb8cCA/edit?usp=sharing"",""ร้อยเอ็ด!M247"")"),592294.54)</f>
        <v>592294.54</v>
      </c>
      <c r="O352" s="165">
        <f t="shared" ca="1" si="105"/>
        <v>91.852820123133228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IFERROR(__xludf.DUMMYFUNCTION("IMPORTRANGE(""https://docs.google.com/spreadsheets/d/1XL5vhW3sbDhbH9Cz0tuDiY8C3ctxq1tqvaCgkFb8cCA/edit?usp=sharing"",""ร้อยเอ็ด!M249"")"),592294.54)</f>
        <v>592294.54</v>
      </c>
      <c r="O354" s="169">
        <f t="shared" ca="1" si="105"/>
        <v>91.852820123133228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IFERROR(__xludf.DUMMYFUNCTION("IMPORTRANGE(""https://docs.google.com/spreadsheets/d/1XL5vhW3sbDhbH9Cz0tuDiY8C3ctxq1tqvaCgkFb8cCA/edit?usp=sharing"",""ร้อยเอ็ด!M250"")"),103880)</f>
        <v>103880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IFERROR(__xludf.DUMMYFUNCTION("IMPORTRANGE(""https://docs.google.com/spreadsheets/d/1XL5vhW3sbDhbH9Cz0tuDiY8C3ctxq1tqvaCgkFb8cCA/edit?usp=sharing"",""ร้อยเอ็ด!M252"")"),82653.54)</f>
        <v>82653.539999999994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IFERROR(__xludf.DUMMYFUNCTION("IMPORTRANGE(""https://docs.google.com/spreadsheets/d/1XL5vhW3sbDhbH9Cz0tuDiY8C3ctxq1tqvaCgkFb8cCA/edit?usp=sharing"",""ร้อยเอ็ด!M253"")"),54661)</f>
        <v>54661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IFERROR(__xludf.DUMMYFUNCTION("IMPORTRANGE(""https://docs.google.com/spreadsheets/d/1XL5vhW3sbDhbH9Cz0tuDiY8C3ctxq1tqvaCgkFb8cCA/edit?usp=sharing"",""ร้อยเอ็ด!M275"")"),324791.64)</f>
        <v>324791.64</v>
      </c>
      <c r="O380" s="373">
        <f ca="1">+IF(L380&gt;0,N380*100/L380,0)</f>
        <v>31.57854392719636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IFERROR(__xludf.DUMMYFUNCTION("IMPORTRANGE(""https://docs.google.com/spreadsheets/d/1XL5vhW3sbDhbH9Cz0tuDiY8C3ctxq1tqvaCgkFb8cCA/edit?usp=sharing"",""ร้อยเอ็ด!M278"")"),324791.64)</f>
        <v>324791.64</v>
      </c>
      <c r="O383" s="165">
        <f t="shared" ca="1" si="109"/>
        <v>31.57854392719636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IFERROR(__xludf.DUMMYFUNCTION("IMPORTRANGE(""https://docs.google.com/spreadsheets/d/1XL5vhW3sbDhbH9Cz0tuDiY8C3ctxq1tqvaCgkFb8cCA/edit?usp=sharing"",""ร้อยเอ็ด!M280"")"),324791.64)</f>
        <v>324791.64</v>
      </c>
      <c r="O385" s="169">
        <f t="shared" ca="1" si="109"/>
        <v>31.57854392719636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IFERROR(__xludf.DUMMYFUNCTION("IMPORTRANGE(""https://docs.google.com/spreadsheets/d/1XL5vhW3sbDhbH9Cz0tuDiY8C3ctxq1tqvaCgkFb8cCA/edit?usp=sharing"",""ร้อยเอ็ด!M283"")"),78824.64)</f>
        <v>78824.639999999999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IFERROR(__xludf.DUMMYFUNCTION("IMPORTRANGE(""https://docs.google.com/spreadsheets/d/1XL5vhW3sbDhbH9Cz0tuDiY8C3ctxq1tqvaCgkFb8cCA/edit?usp=sharing"",""ร้อยเอ็ด!M330"")"),86265)</f>
        <v>86265</v>
      </c>
      <c r="O435" s="412">
        <f t="shared" ref="O435:O439" ca="1" si="114">+IF(L435&gt;0,N435*100/L435,0)</f>
        <v>98.028409090909093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IFERROR(__xludf.DUMMYFUNCTION("IMPORTRANGE(""https://docs.google.com/spreadsheets/d/1XL5vhW3sbDhbH9Cz0tuDiY8C3ctxq1tqvaCgkFb8cCA/edit?usp=sharing"",""ร้อยเอ็ด!M332"")"),86265)</f>
        <v>86265</v>
      </c>
      <c r="O437" s="169">
        <f t="shared" ca="1" si="114"/>
        <v>98.028409090909093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IFERROR(__xludf.DUMMYFUNCTION("IMPORTRANGE(""https://docs.google.com/spreadsheets/d/1XL5vhW3sbDhbH9Cz0tuDiY8C3ctxq1tqvaCgkFb8cCA/edit?usp=sharing"",""ร้อยเอ็ด!M334"")"),86265)</f>
        <v>86265</v>
      </c>
      <c r="O439" s="169">
        <f t="shared" ca="1" si="114"/>
        <v>98.028409090909093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IFERROR(__xludf.DUMMYFUNCTION("IMPORTRANGE(""https://docs.google.com/spreadsheets/d/1XL5vhW3sbDhbH9Cz0tuDiY8C3ctxq1tqvaCgkFb8cCA/edit?usp=sharing"",""ร้อยเอ็ด!M335"")"),85775)</f>
        <v>85775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IFERROR(__xludf.DUMMYFUNCTION("IMPORTRANGE(""https://docs.google.com/spreadsheets/d/1XL5vhW3sbDhbH9Cz0tuDiY8C3ctxq1tqvaCgkFb8cCA/edit?usp=sharing"",""ร้อยเอ็ด!M338"")"),490)</f>
        <v>490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IFERROR(__xludf.DUMMYFUNCTION("IMPORTRANGE(""https://docs.google.com/spreadsheets/d/1XL5vhW3sbDhbH9Cz0tuDiY8C3ctxq1tqvaCgkFb8cCA/edit?usp=sharing"",""ร้อยเอ็ด!L350"")"),455353)</f>
        <v>455353</v>
      </c>
      <c r="M455" s="373"/>
      <c r="N455" s="373">
        <f ca="1">IFERROR(__xludf.DUMMYFUNCTION("IMPORTRANGE(""https://docs.google.com/spreadsheets/d/1XL5vhW3sbDhbH9Cz0tuDiY8C3ctxq1tqvaCgkFb8cCA/edit?usp=sharing"",""ร้อยเอ็ด!M350"")"),299285.5)</f>
        <v>299285.5</v>
      </c>
      <c r="O455" s="373">
        <f t="shared" ref="O455:O459" ca="1" si="116">+IF(L455&gt;0,N455*100/L455,0)</f>
        <v>65.726041115354462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IFERROR(__xludf.DUMMYFUNCTION("IMPORTRANGE(""https://docs.google.com/spreadsheets/d/1XL5vhW3sbDhbH9Cz0tuDiY8C3ctxq1tqvaCgkFb8cCA/edit?usp=sharing"",""ร้อยเอ็ด!L352"")"),455353)</f>
        <v>455353</v>
      </c>
      <c r="M457" s="165"/>
      <c r="N457" s="169">
        <f ca="1">IFERROR(__xludf.DUMMYFUNCTION("IMPORTRANGE(""https://docs.google.com/spreadsheets/d/1XL5vhW3sbDhbH9Cz0tuDiY8C3ctxq1tqvaCgkFb8cCA/edit?usp=sharing"",""ร้อยเอ็ด!M352"")"),299285.5)</f>
        <v>299285.5</v>
      </c>
      <c r="O457" s="169">
        <f t="shared" ca="1" si="116"/>
        <v>65.726041115354462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IFERROR(__xludf.DUMMYFUNCTION("IMPORTRANGE(""https://docs.google.com/spreadsheets/d/1XL5vhW3sbDhbH9Cz0tuDiY8C3ctxq1tqvaCgkFb8cCA/edit?usp=sharing"",""ร้อยเอ็ด!L354"")"),455353)</f>
        <v>455353</v>
      </c>
      <c r="M459" s="169"/>
      <c r="N459" s="169">
        <f ca="1">IFERROR(__xludf.DUMMYFUNCTION("IMPORTRANGE(""https://docs.google.com/spreadsheets/d/1XL5vhW3sbDhbH9Cz0tuDiY8C3ctxq1tqvaCgkFb8cCA/edit?usp=sharing"",""ร้อยเอ็ด!M354"")"),299285.5)</f>
        <v>299285.5</v>
      </c>
      <c r="O459" s="169">
        <f t="shared" ca="1" si="116"/>
        <v>65.726041115354462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IFERROR(__xludf.DUMMYFUNCTION("IMPORTRANGE(""https://docs.google.com/spreadsheets/d/1XL5vhW3sbDhbH9Cz0tuDiY8C3ctxq1tqvaCgkFb8cCA/edit?usp=sharing"",""ร้อยเอ็ด!M357"")"),80079.5)</f>
        <v>80079.5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IFERROR(__xludf.DUMMYFUNCTION("IMPORTRANGE(""https://docs.google.com/spreadsheets/d/1XL5vhW3sbDhbH9Cz0tuDiY8C3ctxq1tqvaCgkFb8cCA/edit?usp=sharing"",""ร้อยเอ็ด!M358"")"),219206)</f>
        <v>219206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IFERROR(__xludf.DUMMYFUNCTION("IMPORTRANGE(""https://docs.google.com/spreadsheets/d/1XL5vhW3sbDhbH9Cz0tuDiY8C3ctxq1tqvaCgkFb8cCA/edit?usp=sharing"",""ร้อยเอ็ด!J378"")"),42663)</f>
        <v>42663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IFERROR(__xludf.DUMMYFUNCTION("IMPORTRANGE(""https://docs.google.com/spreadsheets/d/1XL5vhW3sbDhbH9Cz0tuDiY8C3ctxq1tqvaCgkFb8cCA/edit?usp=sharing"",""ร้อยเอ็ด!J379"")"),4471)</f>
        <v>4471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IFERROR(__xludf.DUMMYFUNCTION("IMPORTRANGE(""https://docs.google.com/spreadsheets/d/1XL5vhW3sbDhbH9Cz0tuDiY8C3ctxq1tqvaCgkFb8cCA/edit?usp=sharing"",""ร้อยเอ็ด!J380"")"),204)</f>
        <v>204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IFERROR(__xludf.DUMMYFUNCTION("IMPORTRANGE(""https://docs.google.com/spreadsheets/d/1XL5vhW3sbDhbH9Cz0tuDiY8C3ctxq1tqvaCgkFb8cCA/edit?usp=sharing"",""ร้อยเอ็ด!J381"")"),46)</f>
        <v>46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IFERROR(__xludf.DUMMYFUNCTION("IMPORTRANGE(""https://docs.google.com/spreadsheets/d/1XL5vhW3sbDhbH9Cz0tuDiY8C3ctxq1tqvaCgkFb8cCA/edit?usp=sharing"",""ร้อยเอ็ด!J382"")"),1015)</f>
        <v>1015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IFERROR(__xludf.DUMMYFUNCTION("IMPORTRANGE(""https://docs.google.com/spreadsheets/d/1XL5vhW3sbDhbH9Cz0tuDiY8C3ctxq1tqvaCgkFb8cCA/edit?usp=sharing"",""ร้อยเอ็ด!J383"")"),67)</f>
        <v>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IFERROR(__xludf.DUMMYFUNCTION("IMPORTRANGE(""https://docs.google.com/spreadsheets/d/1XL5vhW3sbDhbH9Cz0tuDiY8C3ctxq1tqvaCgkFb8cCA/edit?usp=sharing"",""ร้อยเอ็ด!J384"")"),962)</f>
        <v>962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IFERROR(__xludf.DUMMYFUNCTION("IMPORTRANGE(""https://docs.google.com/spreadsheets/d/1XL5vhW3sbDhbH9Cz0tuDiY8C3ctxq1tqvaCgkFb8cCA/edit?usp=sharing"",""ร้อยเอ็ด!J385"")"),64)</f>
        <v>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IFERROR(__xludf.DUMMYFUNCTION("IMPORTRANGE(""https://docs.google.com/spreadsheets/d/1XL5vhW3sbDhbH9Cz0tuDiY8C3ctxq1tqvaCgkFb8cCA/edit?usp=sharing"",""ร้อยเอ็ด!J386"")"),53)</f>
        <v>53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IFERROR(__xludf.DUMMYFUNCTION("IMPORTRANGE(""https://docs.google.com/spreadsheets/d/1XL5vhW3sbDhbH9Cz0tuDiY8C3ctxq1tqvaCgkFb8cCA/edit?usp=sharing"",""ร้อยเอ็ด!J388"")"),6155)</f>
        <v>6155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IFERROR(__xludf.DUMMYFUNCTION("IMPORTRANGE(""https://docs.google.com/spreadsheets/d/1XL5vhW3sbDhbH9Cz0tuDiY8C3ctxq1tqvaCgkFb8cCA/edit?usp=sharing"",""ร้อยเอ็ด!J389"")"),560)</f>
        <v>560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IFERROR(__xludf.DUMMYFUNCTION("IMPORTRANGE(""https://docs.google.com/spreadsheets/d/1XL5vhW3sbDhbH9Cz0tuDiY8C3ctxq1tqvaCgkFb8cCA/edit?usp=sharing"",""ร้อยเอ็ด!I420"")"),0)</f>
        <v>0</v>
      </c>
      <c r="J525" s="285">
        <f ca="1">IFERROR(__xludf.DUMMYFUNCTION("IMPORTRANGE(""https://docs.google.com/spreadsheets/d/1XL5vhW3sbDhbH9Cz0tuDiY8C3ctxq1tqvaCgkFb8cCA/edit?usp=sharing"",""ร้อยเอ็ด!J420"")"),0)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IFERROR(__xludf.DUMMYFUNCTION("IMPORTRANGE(""https://docs.google.com/spreadsheets/d/1XL5vhW3sbDhbH9Cz0tuDiY8C3ctxq1tqvaCgkFb8cCA/edit?usp=sharing"",""ร้อยเอ็ด!I421"")"),0)</f>
        <v>0</v>
      </c>
      <c r="J526" s="285">
        <f ca="1">IFERROR(__xludf.DUMMYFUNCTION("IMPORTRANGE(""https://docs.google.com/spreadsheets/d/1XL5vhW3sbDhbH9Cz0tuDiY8C3ctxq1tqvaCgkFb8cCA/edit?usp=sharing"",""ร้อยเอ็ด!J421"")"),0)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IFERROR(__xludf.DUMMYFUNCTION("IMPORTRANGE(""https://docs.google.com/spreadsheets/d/1XL5vhW3sbDhbH9Cz0tuDiY8C3ctxq1tqvaCgkFb8cCA/edit?usp=sharing"",""ร้อยเอ็ด!J459"")"),10977)</f>
        <v>10977</v>
      </c>
      <c r="K564" s="372">
        <f ca="1">IF(I564&gt;0,J564*100/I564,0)</f>
        <v>392.03571428571428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IFERROR(__xludf.DUMMYFUNCTION("IMPORTRANGE(""https://docs.google.com/spreadsheets/d/1XL5vhW3sbDhbH9Cz0tuDiY8C3ctxq1tqvaCgkFb8cCA/edit?usp=sharing"",""ร้อยเอ็ด!M459"")"),128846.48)</f>
        <v>128846.48</v>
      </c>
      <c r="O564" s="373">
        <f t="shared" ref="O564:O568" ca="1" si="122">+IF(L564&gt;0,N564*100/L564,0)</f>
        <v>90.077237136465328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IFERROR(__xludf.DUMMYFUNCTION("IMPORTRANGE(""https://docs.google.com/spreadsheets/d/1XL5vhW3sbDhbH9Cz0tuDiY8C3ctxq1tqvaCgkFb8cCA/edit?usp=sharing"",""ร้อยเอ็ด!M461"")"),128846.48)</f>
        <v>128846.48</v>
      </c>
      <c r="O566" s="169">
        <f t="shared" ca="1" si="122"/>
        <v>90.077237136465328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IFERROR(__xludf.DUMMYFUNCTION("IMPORTRANGE(""https://docs.google.com/spreadsheets/d/1XL5vhW3sbDhbH9Cz0tuDiY8C3ctxq1tqvaCgkFb8cCA/edit?usp=sharing"",""ร้อยเอ็ด!M463"")"),128846.48)</f>
        <v>128846.48</v>
      </c>
      <c r="O568" s="169">
        <f t="shared" ca="1" si="122"/>
        <v>90.077237136465328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IFERROR(__xludf.DUMMYFUNCTION("IMPORTRANGE(""https://docs.google.com/spreadsheets/d/1XL5vhW3sbDhbH9Cz0tuDiY8C3ctxq1tqvaCgkFb8cCA/edit?usp=sharing"",""ร้อยเอ็ด!M466"")"),73806.48)</f>
        <v>73806.48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IFERROR(__xludf.DUMMYFUNCTION("IMPORTRANGE(""https://docs.google.com/spreadsheets/d/1XL5vhW3sbDhbH9Cz0tuDiY8C3ctxq1tqvaCgkFb8cCA/edit?usp=sharing"",""ร้อยเอ็ด!M467"")"),55040)</f>
        <v>55040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IFERROR(__xludf.DUMMYFUNCTION("IMPORTRANGE(""https://docs.google.com/spreadsheets/d/1XL5vhW3sbDhbH9Cz0tuDiY8C3ctxq1tqvaCgkFb8cCA/edit?usp=sharing"",""ร้อยเอ็ด!J468"")"),10977)</f>
        <v>10977</v>
      </c>
      <c r="K573" s="202">
        <f ca="1">IF(I573&gt;0,J573*100/I573,0)</f>
        <v>392.03571428571428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IFERROR(__xludf.DUMMYFUNCTION("IMPORTRANGE(""https://docs.google.com/spreadsheets/d/1XL5vhW3sbDhbH9Cz0tuDiY8C3ctxq1tqvaCgkFb8cCA/edit?usp=sharing"",""ร้อยเอ็ด!J471"")"),132)</f>
        <v>132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IFERROR(__xludf.DUMMYFUNCTION("IMPORTRANGE(""https://docs.google.com/spreadsheets/d/1XL5vhW3sbDhbH9Cz0tuDiY8C3ctxq1tqvaCgkFb8cCA/edit?usp=sharing"",""ร้อยเอ็ด!J472"")"),10844)</f>
        <v>10844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IFERROR(__xludf.DUMMYFUNCTION("IMPORTRANGE(""https://docs.google.com/spreadsheets/d/1XL5vhW3sbDhbH9Cz0tuDiY8C3ctxq1tqvaCgkFb8cCA/edit?usp=sharing"",""ร้อยเอ็ด!J475"")"),79)</f>
        <v>79</v>
      </c>
      <c r="K580" s="372">
        <f ca="1">IF(I580&gt;0,J580*100/I580,0)</f>
        <v>65.833333333333329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IFERROR(__xludf.DUMMYFUNCTION("IMPORTRANGE(""https://docs.google.com/spreadsheets/d/1XL5vhW3sbDhbH9Cz0tuDiY8C3ctxq1tqvaCgkFb8cCA/edit?usp=sharing"",""ร้อยเอ็ด!M475"")"),162158.92)</f>
        <v>162158.92000000001</v>
      </c>
      <c r="O580" s="373">
        <f t="shared" ref="O580:O584" ca="1" si="124">+IF(L580&gt;0,N580*100/L580,0)</f>
        <v>54.521861340864774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IFERROR(__xludf.DUMMYFUNCTION("IMPORTRANGE(""https://docs.google.com/spreadsheets/d/1XL5vhW3sbDhbH9Cz0tuDiY8C3ctxq1tqvaCgkFb8cCA/edit?usp=sharing"",""ร้อยเอ็ด!M477"")"),162158.92)</f>
        <v>162158.92000000001</v>
      </c>
      <c r="O582" s="169">
        <f t="shared" ca="1" si="124"/>
        <v>54.521861340864774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IFERROR(__xludf.DUMMYFUNCTION("IMPORTRANGE(""https://docs.google.com/spreadsheets/d/1XL5vhW3sbDhbH9Cz0tuDiY8C3ctxq1tqvaCgkFb8cCA/edit?usp=sharing"",""ร้อยเอ็ด!M479"")"),162158.92)</f>
        <v>162158.92000000001</v>
      </c>
      <c r="O584" s="169">
        <f t="shared" ca="1" si="124"/>
        <v>54.521861340864774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IFERROR(__xludf.DUMMYFUNCTION("IMPORTRANGE(""https://docs.google.com/spreadsheets/d/1XL5vhW3sbDhbH9Cz0tuDiY8C3ctxq1tqvaCgkFb8cCA/edit?usp=sharing"",""ร้อยเอ็ด!M482"")"),52480.4)</f>
        <v>52480.4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IFERROR(__xludf.DUMMYFUNCTION("IMPORTRANGE(""https://docs.google.com/spreadsheets/d/1XL5vhW3sbDhbH9Cz0tuDiY8C3ctxq1tqvaCgkFb8cCA/edit?usp=sharing"",""ร้อยเอ็ด!M483"")"),109678.52)</f>
        <v>109678.52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IFERROR(__xludf.DUMMYFUNCTION("IMPORTRANGE(""https://docs.google.com/spreadsheets/d/1XL5vhW3sbDhbH9Cz0tuDiY8C3ctxq1tqvaCgkFb8cCA/edit?usp=sharing"",""ร้อยเอ็ด!J484"")"),145)</f>
        <v>145</v>
      </c>
      <c r="K589" s="163">
        <f t="shared" ref="K589:K596" ca="1" si="125">IF(I589&gt;0,J589*100/I589,0)</f>
        <v>120.83333333333333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IFERROR(__xludf.DUMMYFUNCTION("IMPORTRANGE(""https://docs.google.com/spreadsheets/d/1XL5vhW3sbDhbH9Cz0tuDiY8C3ctxq1tqvaCgkFb8cCA/edit?usp=sharing"",""ร้อยเอ็ด!J485"")"),76.84)</f>
        <v>76.84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IFERROR(__xludf.DUMMYFUNCTION("IMPORTRANGE(""https://docs.google.com/spreadsheets/d/1XL5vhW3sbDhbH9Cz0tuDiY8C3ctxq1tqvaCgkFb8cCA/edit?usp=sharing"",""ร้อยเอ็ด!J486"")"),112)</f>
        <v>112</v>
      </c>
      <c r="K591" s="163">
        <f t="shared" ca="1" si="125"/>
        <v>93.333333333333329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IFERROR(__xludf.DUMMYFUNCTION("IMPORTRANGE(""https://docs.google.com/spreadsheets/d/1XL5vhW3sbDhbH9Cz0tuDiY8C3ctxq1tqvaCgkFb8cCA/edit?usp=sharing"",""ร้อยเอ็ด!J487"")"),67.3)</f>
        <v>67.3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IFERROR(__xludf.DUMMYFUNCTION("IMPORTRANGE(""https://docs.google.com/spreadsheets/d/1XL5vhW3sbDhbH9Cz0tuDiY8C3ctxq1tqvaCgkFb8cCA/edit?usp=sharing"",""ร้อยเอ็ด!J488"")"),82)</f>
        <v>82</v>
      </c>
      <c r="K593" s="163">
        <f t="shared" ca="1" si="125"/>
        <v>68.333333333333329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IFERROR(__xludf.DUMMYFUNCTION("IMPORTRANGE(""https://docs.google.com/spreadsheets/d/1XL5vhW3sbDhbH9Cz0tuDiY8C3ctxq1tqvaCgkFb8cCA/edit?usp=sharing"",""ร้อยเอ็ด!J489"")"),47.09)</f>
        <v>47.09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IFERROR(__xludf.DUMMYFUNCTION("IMPORTRANGE(""https://docs.google.com/spreadsheets/d/1XL5vhW3sbDhbH9Cz0tuDiY8C3ctxq1tqvaCgkFb8cCA/edit?usp=sharing"",""ร้อยเอ็ด!J490"")"),79)</f>
        <v>79</v>
      </c>
      <c r="K595" s="163">
        <f t="shared" ca="1" si="125"/>
        <v>65.833333333333329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IFERROR(__xludf.DUMMYFUNCTION("IMPORTRANGE(""https://docs.google.com/spreadsheets/d/1XL5vhW3sbDhbH9Cz0tuDiY8C3ctxq1tqvaCgkFb8cCA/edit?usp=sharing"",""ร้อยเอ็ด!J491"")"),45.24)</f>
        <v>45.24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IFERROR(__xludf.DUMMYFUNCTION("IMPORTRANGE(""https://docs.google.com/spreadsheets/d/1XL5vhW3sbDhbH9Cz0tuDiY8C3ctxq1tqvaCgkFb8cCA/edit?usp=sharing"",""ร้อยเอ็ด!J166"")"),0)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IFERROR(__xludf.DUMMYFUNCTION("IMPORTRANGE(""https://docs.google.com/spreadsheets/d/1XL5vhW3sbDhbH9Cz0tuDiY8C3ctxq1tqvaCgkFb8cCA/edit?usp=sharing"",""ร้อยเอ็ด!J166"")"),0)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IFERROR(__xludf.DUMMYFUNCTION("IMPORTRANGE(""https://docs.google.com/spreadsheets/d/1XL5vhW3sbDhbH9Cz0tuDiY8C3ctxq1tqvaCgkFb8cCA/edit?usp=sharing"",""ร้อยเอ็ด!J523"")"),4103933.67)</f>
        <v>4103933.67</v>
      </c>
      <c r="K628" s="343">
        <f t="shared" ref="K628:K635" ca="1" si="129">IF(I628&gt;0,J628*100/I628,0)</f>
        <v>68.864125265412028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IFERROR(__xludf.DUMMYFUNCTION("IMPORTRANGE(""https://docs.google.com/spreadsheets/d/1XL5vhW3sbDhbH9Cz0tuDiY8C3ctxq1tqvaCgkFb8cCA/edit?usp=sharing"",""ร้อยเอ็ด!J524"")"),320)</f>
        <v>320</v>
      </c>
      <c r="K629" s="343">
        <f t="shared" ca="1" si="129"/>
        <v>52.459016393442624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IFERROR(__xludf.DUMMYFUNCTION("IMPORTRANGE(""https://docs.google.com/spreadsheets/d/1XL5vhW3sbDhbH9Cz0tuDiY8C3ctxq1tqvaCgkFb8cCA/edit?usp=sharing"",""ร้อยเอ็ด!J525"")"),4607956.8)</f>
        <v>4607956.8</v>
      </c>
      <c r="K630" s="343">
        <f t="shared" ca="1" si="129"/>
        <v>13.411648970155925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IFERROR(__xludf.DUMMYFUNCTION("IMPORTRANGE(""https://docs.google.com/spreadsheets/d/1XL5vhW3sbDhbH9Cz0tuDiY8C3ctxq1tqvaCgkFb8cCA/edit?usp=sharing"",""ร้อยเอ็ด!J526"")"),933)</f>
        <v>933</v>
      </c>
      <c r="K631" s="343">
        <f t="shared" ca="1" si="129"/>
        <v>54.850088183421519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IFERROR(__xludf.DUMMYFUNCTION("IMPORTRANGE(""https://docs.google.com/spreadsheets/d/1XL5vhW3sbDhbH9Cz0tuDiY8C3ctxq1tqvaCgkFb8cCA/edit?usp=sharing"",""ร้อยเอ็ด!J527"")"),11197.17)</f>
        <v>11197.17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IFERROR(__xludf.DUMMYFUNCTION("IMPORTRANGE(""https://docs.google.com/spreadsheets/d/1XL5vhW3sbDhbH9Cz0tuDiY8C3ctxq1tqvaCgkFb8cCA/edit?usp=sharing"",""ร้อยเอ็ด!I529"")"),3000000)</f>
        <v>3000000</v>
      </c>
      <c r="J634" s="342">
        <f ca="1">IFERROR(__xludf.DUMMYFUNCTION("IMPORTRANGE(""https://docs.google.com/spreadsheets/d/1XL5vhW3sbDhbH9Cz0tuDiY8C3ctxq1tqvaCgkFb8cCA/edit?usp=sharing"",""ร้อยเอ็ด!J529"")"),3000000)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IFERROR(__xludf.DUMMYFUNCTION("IMPORTRANGE(""https://docs.google.com/spreadsheets/d/1XL5vhW3sbDhbH9Cz0tuDiY8C3ctxq1tqvaCgkFb8cCA/edit?usp=sharing"",""ร้อยเอ็ด!J530"")"),80)</f>
        <v>80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IFERROR(__xludf.DUMMYFUNCTION("IMPORTRANGE(""https://docs.google.com/spreadsheets/d/1XL5vhW3sbDhbH9Cz0tuDiY8C3ctxq1tqvaCgkFb8cCA/edit#gid=346597447"",""ร้อยเอ็ด!J541"")"),0)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IFERROR(__xludf.DUMMYFUNCTION("IMPORTRANGE(""https://docs.google.com/spreadsheets/d/1XL5vhW3sbDhbH9Cz0tuDiY8C3ctxq1tqvaCgkFb8cCA/edit#gid=346597447"",""ร้อยเอ็ด!J542"")"),1)</f>
        <v>1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IFERROR(__xludf.DUMMYFUNCTION("IMPORTRANGE(""https://docs.google.com/spreadsheets/d/1XL5vhW3sbDhbH9Cz0tuDiY8C3ctxq1tqvaCgkFb8cCA/edit#gid=346597447"",""ร้อยเอ็ด!I543"")"),14)</f>
        <v>14</v>
      </c>
      <c r="J648" s="585">
        <f ca="1">IFERROR(__xludf.DUMMYFUNCTION("IMPORTRANGE(""https://docs.google.com/spreadsheets/d/1XL5vhW3sbDhbH9Cz0tuDiY8C3ctxq1tqvaCgkFb8cCA/edit#gid=346597447"",""ร้อยเอ็ด!J543"")"),0)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IFERROR(__xludf.DUMMYFUNCTION("IMPORTRANGE(""https://docs.google.com/spreadsheets/d/1XL5vhW3sbDhbH9Cz0tuDiY8C3ctxq1tqvaCgkFb8cCA/edit#gid=346597447"",""ร้อยเอ็ด!L543"")"),1120)</f>
        <v>1120</v>
      </c>
      <c r="M648" s="570"/>
      <c r="N648" s="587">
        <f ca="1">IFERROR(__xludf.DUMMYFUNCTION("IMPORTRANGE(""https://docs.google.com/spreadsheets/d/1XL5vhW3sbDhbH9Cz0tuDiY8C3ctxq1tqvaCgkFb8cCA/edit#gid=346597447"",""ร้อยเอ็ด!M543"")"),0)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IFERROR(__xludf.DUMMYFUNCTION("IMPORTRANGE(""https://docs.google.com/spreadsheets/d/1XL5vhW3sbDhbH9Cz0tuDiY8C3ctxq1tqvaCgkFb8cCA/edit#gid=346597447"",""ร้อยเอ็ด!I544"")"),1)</f>
        <v>1</v>
      </c>
      <c r="J649" s="585">
        <f ca="1">IFERROR(__xludf.DUMMYFUNCTION("IMPORTRANGE(""https://docs.google.com/spreadsheets/d/1XL5vhW3sbDhbH9Cz0tuDiY8C3ctxq1tqvaCgkFb8cCA/edit#gid=346597447"",""ร้อยเอ็ด!J544"")"),0)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IFERROR(__xludf.DUMMYFUNCTION("IMPORTRANGE(""https://docs.google.com/spreadsheets/d/1XL5vhW3sbDhbH9Cz0tuDiY8C3ctxq1tqvaCgkFb8cCA/edit#gid=346597447"",""ร้อยเอ็ด!L544"")"),120)</f>
        <v>120</v>
      </c>
      <c r="M649" s="570"/>
      <c r="N649" s="587">
        <f ca="1">IFERROR(__xludf.DUMMYFUNCTION("IMPORTRANGE(""https://docs.google.com/spreadsheets/d/1XL5vhW3sbDhbH9Cz0tuDiY8C3ctxq1tqvaCgkFb8cCA/edit#gid=346597447"",""ร้อยเอ็ด!M544"")"),0)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IFERROR(__xludf.DUMMYFUNCTION("IMPORTRANGE(""https://docs.google.com/spreadsheets/d/1XL5vhW3sbDhbH9Cz0tuDiY8C3ctxq1tqvaCgkFb8cCA/edit#gid=346597447"",""ร้อยเอ็ด!I545"")"),0)</f>
        <v>0</v>
      </c>
      <c r="J650" s="585">
        <f ca="1">IFERROR(__xludf.DUMMYFUNCTION("IMPORTRANGE(""https://docs.google.com/spreadsheets/d/1XL5vhW3sbDhbH9Cz0tuDiY8C3ctxq1tqvaCgkFb8cCA/edit#gid=346597447"",""ร้อยเอ็ด!J545"")"),0)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IFERROR(__xludf.DUMMYFUNCTION("IMPORTRANGE(""https://docs.google.com/spreadsheets/d/1XL5vhW3sbDhbH9Cz0tuDiY8C3ctxq1tqvaCgkFb8cCA/edit#gid=346597447"",""ร้อยเอ็ด!L545"")"),0)</f>
        <v>0</v>
      </c>
      <c r="M650" s="570"/>
      <c r="N650" s="587">
        <f ca="1">IFERROR(__xludf.DUMMYFUNCTION("IMPORTRANGE(""https://docs.google.com/spreadsheets/d/1XL5vhW3sbDhbH9Cz0tuDiY8C3ctxq1tqvaCgkFb8cCA/edit#gid=346597447"",""ร้อยเอ็ด!M545"")"),0)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IFERROR(__xludf.DUMMYFUNCTION("IMPORTRANGE(""https://docs.google.com/spreadsheets/d/1XL5vhW3sbDhbH9Cz0tuDiY8C3ctxq1tqvaCgkFb8cCA/edit#gid=346597447"",""ร้อยเอ็ด!I546"")"),0)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IFERROR(__xludf.DUMMYFUNCTION("IMPORTRANGE(""https://docs.google.com/spreadsheets/d/1XL5vhW3sbDhbH9Cz0tuDiY8C3ctxq1tqvaCgkFb8cCA/edit#gid=346597447"",""ร้อยเอ็ด!L546"")"),0)</f>
        <v>0</v>
      </c>
      <c r="M651" s="570"/>
      <c r="N651" s="587">
        <f ca="1">IFERROR(__xludf.DUMMYFUNCTION("IMPORTRANGE(""https://docs.google.com/spreadsheets/d/1XL5vhW3sbDhbH9Cz0tuDiY8C3ctxq1tqvaCgkFb8cCA/edit#gid=346597447"",""ร้อยเอ็ด!M546"")"),0)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IFERROR(__xludf.DUMMYFUNCTION("IMPORTRANGE(""https://docs.google.com/spreadsheets/d/1XL5vhW3sbDhbH9Cz0tuDiY8C3ctxq1tqvaCgkFb8cCA/edit#gid=346597447"",""ร้อยเอ็ด!J547"")"),0)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IFERROR(__xludf.DUMMYFUNCTION("IMPORTRANGE(""https://docs.google.com/spreadsheets/d/1XL5vhW3sbDhbH9Cz0tuDiY8C3ctxq1tqvaCgkFb8cCA/edit#gid=346597447"",""ร้อยเอ็ด!J548"")"),0)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IFERROR(__xludf.DUMMYFUNCTION("IMPORTRANGE(""https://docs.google.com/spreadsheets/d/1XL5vhW3sbDhbH9Cz0tuDiY8C3ctxq1tqvaCgkFb8cCA/edit#gid=346597447"",""ร้อยเอ็ด!J550"")"),0)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IFERROR(__xludf.DUMMYFUNCTION("IMPORTRANGE(""https://docs.google.com/spreadsheets/d/1XL5vhW3sbDhbH9Cz0tuDiY8C3ctxq1tqvaCgkFb8cCA/edit#gid=346597447"",""ร้อยเอ็ด!J551"")"),0)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IFERROR(__xludf.DUMMYFUNCTION("IMPORTRANGE(""https://docs.google.com/spreadsheets/d/1XL5vhW3sbDhbH9Cz0tuDiY8C3ctxq1tqvaCgkFb8cCA/edit#gid=346597447"",""ร้อยเอ็ด!J552"")"),0)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IFERROR(__xludf.DUMMYFUNCTION("IMPORTRANGE(""https://docs.google.com/spreadsheets/d/1XL5vhW3sbDhbH9Cz0tuDiY8C3ctxq1tqvaCgkFb8cCA/edit#gid=346597447"",""ร้อยเอ็ด!J553"")"),0)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IFERROR(__xludf.DUMMYFUNCTION("IMPORTRANGE(""https://docs.google.com/spreadsheets/d/1XL5vhW3sbDhbH9Cz0tuDiY8C3ctxq1tqvaCgkFb8cCA/edit#gid=346597447"",""ร้อยเอ็ด!J554"")"),0)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IFERROR(__xludf.DUMMYFUNCTION("IMPORTRANGE(""https://docs.google.com/spreadsheets/d/1XL5vhW3sbDhbH9Cz0tuDiY8C3ctxq1tqvaCgkFb8cCA/edit#gid=346597447"",""ร้อยเอ็ด!J555"")"),0)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IFERROR(__xludf.DUMMYFUNCTION("IMPORTRANGE(""https://docs.google.com/spreadsheets/d/1XL5vhW3sbDhbH9Cz0tuDiY8C3ctxq1tqvaCgkFb8cCA/edit#gid=346597447"",""ร้อยเอ็ด!J556"")"),0)</f>
        <v>0</v>
      </c>
      <c r="K661" s="586"/>
      <c r="L661" s="571">
        <f ca="1">IFERROR(__xludf.DUMMYFUNCTION("IMPORTRANGE(""https://docs.google.com/spreadsheets/d/1XL5vhW3sbDhbH9Cz0tuDiY8C3ctxq1tqvaCgkFb8cCA/edit#gid=346597447"",""ร้อยเอ็ด!L556"")"),0)</f>
        <v>0</v>
      </c>
      <c r="M661" s="570"/>
      <c r="N661" s="587">
        <f ca="1">IFERROR(__xludf.DUMMYFUNCTION("IMPORTRANGE(""https://docs.google.com/spreadsheets/d/1XL5vhW3sbDhbH9Cz0tuDiY8C3ctxq1tqvaCgkFb8cCA/edit#gid=346597447"",""ร้อยเอ็ด!M556"")"),0)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IFERROR(__xludf.DUMMYFUNCTION("IMPORTRANGE(""https://docs.google.com/spreadsheets/d/1XL5vhW3sbDhbH9Cz0tuDiY8C3ctxq1tqvaCgkFb8cCA/edit#gid=346597447"",""ร้อยเอ็ด!J557"")"),0)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IFERROR(__xludf.DUMMYFUNCTION("IMPORTRANGE(""https://docs.google.com/spreadsheets/d/1XL5vhW3sbDhbH9Cz0tuDiY8C3ctxq1tqvaCgkFb8cCA/edit#gid=346597447"",""ร้อยเอ็ด!I558"")"),0)</f>
        <v>0</v>
      </c>
      <c r="J663" s="585">
        <f ca="1">IFERROR(__xludf.DUMMYFUNCTION("IMPORTRANGE(""https://docs.google.com/spreadsheets/d/1XL5vhW3sbDhbH9Cz0tuDiY8C3ctxq1tqvaCgkFb8cCA/edit#gid=346597447"",""ร้อยเอ็ด!J558"")"),0)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IFERROR(__xludf.DUMMYFUNCTION("IMPORTRANGE(""https://docs.google.com/spreadsheets/d/1XL5vhW3sbDhbH9Cz0tuDiY8C3ctxq1tqvaCgkFb8cCA/edit#gid=346597447"",""ร้อยเอ็ด!I560"")"),0)</f>
        <v>0</v>
      </c>
      <c r="J665" s="585">
        <f ca="1">IFERROR(__xludf.DUMMYFUNCTION("IMPORTRANGE(""https://docs.google.com/spreadsheets/d/1XL5vhW3sbDhbH9Cz0tuDiY8C3ctxq1tqvaCgkFb8cCA/edit#gid=346597447"",""ร้อยเอ็ด!J560"")"),0)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IFERROR(__xludf.DUMMYFUNCTION("IMPORTRANGE(""https://docs.google.com/spreadsheets/d/1XL5vhW3sbDhbH9Cz0tuDiY8C3ctxq1tqvaCgkFb8cCA/edit#gid=346597447"",""ร้อยเอ็ด!L560"")"),0)</f>
        <v>0</v>
      </c>
      <c r="M665" s="570"/>
      <c r="N665" s="587">
        <f ca="1">IFERROR(__xludf.DUMMYFUNCTION("IMPORTRANGE(""https://docs.google.com/spreadsheets/d/1XL5vhW3sbDhbH9Cz0tuDiY8C3ctxq1tqvaCgkFb8cCA/edit#gid=346597447"",""ร้อยเอ็ด!M560"")"),0)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IFERROR(__xludf.DUMMYFUNCTION("IMPORTRANGE(""https://docs.google.com/spreadsheets/d/1XL5vhW3sbDhbH9Cz0tuDiY8C3ctxq1tqvaCgkFb8cCA/edit#gid=346597447"",""ร้อยเอ็ด!J561"")"),0)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IFERROR(__xludf.DUMMYFUNCTION("IMPORTRANGE(""https://docs.google.com/spreadsheets/d/1XL5vhW3sbDhbH9Cz0tuDiY8C3ctxq1tqvaCgkFb8cCA/edit#gid=346597447"",""ร้อยเอ็ด!J562"")"),0)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IFERROR(__xludf.DUMMYFUNCTION("IMPORTRANGE(""https://docs.google.com/spreadsheets/d/1XL5vhW3sbDhbH9Cz0tuDiY8C3ctxq1tqvaCgkFb8cCA/edit#gid=346597447"",""ร้อยเอ็ด!I563"")"),0)</f>
        <v>0</v>
      </c>
      <c r="J668" s="585">
        <f ca="1">IFERROR(__xludf.DUMMYFUNCTION("IMPORTRANGE(""https://docs.google.com/spreadsheets/d/1XL5vhW3sbDhbH9Cz0tuDiY8C3ctxq1tqvaCgkFb8cCA/edit#gid=346597447"",""ร้อยเอ็ด!J563"")"),0)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IFERROR(__xludf.DUMMYFUNCTION("IMPORTRANGE(""https://docs.google.com/spreadsheets/d/1XL5vhW3sbDhbH9Cz0tuDiY8C3ctxq1tqvaCgkFb8cCA/edit#gid=346597447"",""ร้อยเอ็ด!L563"")"),0)</f>
        <v>0</v>
      </c>
      <c r="M668" s="570"/>
      <c r="N668" s="587">
        <f ca="1">IFERROR(__xludf.DUMMYFUNCTION("IMPORTRANGE(""https://docs.google.com/spreadsheets/d/1XL5vhW3sbDhbH9Cz0tuDiY8C3ctxq1tqvaCgkFb8cCA/edit#gid=346597447"",""ร้อยเอ็ด!M563"")"),0)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IFERROR(__xludf.DUMMYFUNCTION("IMPORTRANGE(""https://docs.google.com/spreadsheets/d/1XL5vhW3sbDhbH9Cz0tuDiY8C3ctxq1tqvaCgkFb8cCA/edit#gid=346597447"",""ร้อยเอ็ด!J564"")"),0)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IFERROR(__xludf.DUMMYFUNCTION("IMPORTRANGE(""https://docs.google.com/spreadsheets/d/1XL5vhW3sbDhbH9Cz0tuDiY8C3ctxq1tqvaCgkFb8cCA/edit#gid=346597447"",""ร้อยเอ็ด!J565"")"),0)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IFERROR(__xludf.DUMMYFUNCTION("IMPORTRANGE(""https://docs.google.com/spreadsheets/d/1XL5vhW3sbDhbH9Cz0tuDiY8C3ctxq1tqvaCgkFb8cCA/edit#gid=346597447"",""ร้อยเอ็ด!I566"")"),0)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IFERROR(__xludf.DUMMYFUNCTION("IMPORTRANGE(""https://docs.google.com/spreadsheets/d/1XL5vhW3sbDhbH9Cz0tuDiY8C3ctxq1tqvaCgkFb8cCA/edit#gid=346597447"",""ร้อยเอ็ด!L566"")"),0)</f>
        <v>0</v>
      </c>
      <c r="M671" s="570"/>
      <c r="N671" s="587">
        <f ca="1">IFERROR(__xludf.DUMMYFUNCTION("IMPORTRANGE(""https://docs.google.com/spreadsheets/d/1XL5vhW3sbDhbH9Cz0tuDiY8C3ctxq1tqvaCgkFb8cCA/edit#gid=346597447"",""ร้อยเอ็ด!M566"")"),0)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IFERROR(__xludf.DUMMYFUNCTION("IMPORTRANGE(""https://docs.google.com/spreadsheets/d/1XL5vhW3sbDhbH9Cz0tuDiY8C3ctxq1tqvaCgkFb8cCA/edit#gid=346597447"",""ร้อยเอ็ด!J567"")"),0)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IFERROR(__xludf.DUMMYFUNCTION("IMPORTRANGE(""https://docs.google.com/spreadsheets/d/1XL5vhW3sbDhbH9Cz0tuDiY8C3ctxq1tqvaCgkFb8cCA/edit#gid=346597447"",""ร้อยเอ็ด!J568"")"),0)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IFERROR(__xludf.DUMMYFUNCTION("IMPORTRANGE(""https://docs.google.com/spreadsheets/d/1XL5vhW3sbDhbH9Cz0tuDiY8C3ctxq1tqvaCgkFb8cCA/edit#gid=346597447"",""ร้อยเอ็ด!J569"")"),0)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IFERROR(__xludf.DUMMYFUNCTION("IMPORTRANGE(""https://docs.google.com/spreadsheets/d/1XL5vhW3sbDhbH9Cz0tuDiY8C3ctxq1tqvaCgkFb8cCA/edit#gid=346597447"",""ร้อยเอ็ด!J570"")"),0)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IFERROR(__xludf.DUMMYFUNCTION("IMPORTRANGE(""https://docs.google.com/spreadsheets/d/1XL5vhW3sbDhbH9Cz0tuDiY8C3ctxq1tqvaCgkFb8cCA/edit#gid=346597447"",""ร้อยเอ็ด!J571"")"),0)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IFERROR(__xludf.DUMMYFUNCTION("IMPORTRANGE(""https://docs.google.com/spreadsheets/d/1XL5vhW3sbDhbH9Cz0tuDiY8C3ctxq1tqvaCgkFb8cCA/edit#gid=346597447"",""ร้อยเอ็ด!J572"")"),0)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282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6530451</v>
      </c>
      <c r="M8" s="23">
        <f t="shared" ca="1" si="0"/>
        <v>2742145</v>
      </c>
      <c r="N8" s="23">
        <f t="shared" ca="1" si="0"/>
        <v>3270233</v>
      </c>
      <c r="O8" s="22">
        <f t="shared" ref="O8:O16" ca="1" si="1">IF(L8&gt;0,N8*100/L8,0)</f>
        <v>50.076679237008285</v>
      </c>
      <c r="P8" s="22">
        <f t="shared" ref="P8:P16" ca="1" si="2">IF(M8&gt;0,N8*100/M8,0)</f>
        <v>119.25820844630755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6530451</v>
      </c>
      <c r="M10" s="30">
        <f t="shared" ca="1" si="4"/>
        <v>2742145</v>
      </c>
      <c r="N10" s="30">
        <f t="shared" ca="1" si="4"/>
        <v>3270233</v>
      </c>
      <c r="O10" s="29">
        <f t="shared" ca="1" si="1"/>
        <v>50.076679237008285</v>
      </c>
      <c r="P10" s="29">
        <f t="shared" ca="1" si="2"/>
        <v>119.25820844630755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6353451</v>
      </c>
      <c r="M12" s="38">
        <f t="shared" ca="1" si="6"/>
        <v>2565145</v>
      </c>
      <c r="N12" s="38">
        <f t="shared" ca="1" si="6"/>
        <v>3093233</v>
      </c>
      <c r="O12" s="38">
        <f t="shared" ca="1" si="1"/>
        <v>48.685871662502791</v>
      </c>
      <c r="P12" s="38">
        <f t="shared" ca="1" si="2"/>
        <v>120.58706232980981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4074051</v>
      </c>
      <c r="M14" s="38">
        <f t="shared" si="8"/>
        <v>0</v>
      </c>
      <c r="N14" s="38">
        <f t="shared" ca="1" si="8"/>
        <v>1188188.25</v>
      </c>
      <c r="O14" s="38">
        <f t="shared" ca="1" si="1"/>
        <v>29.16478586055992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3466205</v>
      </c>
      <c r="M18" s="23">
        <f t="shared" ca="1" si="11"/>
        <v>2742145</v>
      </c>
      <c r="N18" s="23">
        <f t="shared" ca="1" si="11"/>
        <v>2082044.75</v>
      </c>
      <c r="O18" s="22">
        <f t="shared" ref="O18:O20" ca="1" si="12">IF(L18&gt;0,N18*100/L18,0)</f>
        <v>60.066982477954994</v>
      </c>
      <c r="P18" s="22">
        <f t="shared" ref="P18:P26" ca="1" si="13">IF(M18&gt;0,N18*100/M18,0)</f>
        <v>75.927595003181821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3466205</v>
      </c>
      <c r="M20" s="30">
        <f t="shared" ca="1" si="15"/>
        <v>2742145</v>
      </c>
      <c r="N20" s="30">
        <f t="shared" ca="1" si="15"/>
        <v>2082044.75</v>
      </c>
      <c r="O20" s="29">
        <f t="shared" ca="1" si="12"/>
        <v>60.066982477954994</v>
      </c>
      <c r="P20" s="29">
        <f t="shared" ca="1" si="13"/>
        <v>75.927595003181821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3289205</v>
      </c>
      <c r="M22" s="41">
        <f t="shared" ca="1" si="18"/>
        <v>2565145</v>
      </c>
      <c r="N22" s="38">
        <f t="shared" ca="1" si="18"/>
        <v>1905044.75</v>
      </c>
      <c r="O22" s="38">
        <f t="shared" ca="1" si="17"/>
        <v>57.918091149685104</v>
      </c>
      <c r="P22" s="38">
        <f t="shared" ca="1" si="13"/>
        <v>74.26655218320991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1009805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3064246</v>
      </c>
      <c r="M28" s="23">
        <f t="shared" si="23"/>
        <v>0</v>
      </c>
      <c r="N28" s="23">
        <f t="shared" ca="1" si="23"/>
        <v>1188188.25</v>
      </c>
      <c r="O28" s="22">
        <f t="shared" ref="O28:O30" ca="1" si="24">IF(L28&gt;0,N28*100/L28,0)</f>
        <v>38.77587667569771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3064246</v>
      </c>
      <c r="M30" s="30">
        <f t="shared" si="27"/>
        <v>0</v>
      </c>
      <c r="N30" s="30">
        <f t="shared" ca="1" si="27"/>
        <v>1188188.25</v>
      </c>
      <c r="O30" s="29">
        <f t="shared" ca="1" si="24"/>
        <v>38.77587667569771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3064246</v>
      </c>
      <c r="M32" s="38">
        <f t="shared" si="30"/>
        <v>0</v>
      </c>
      <c r="N32" s="38">
        <f t="shared" ca="1" si="30"/>
        <v>1188188.25</v>
      </c>
      <c r="O32" s="38">
        <f t="shared" ca="1" si="29"/>
        <v>38.77587667569771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3064246</v>
      </c>
      <c r="M34" s="38">
        <f t="shared" si="32"/>
        <v>0</v>
      </c>
      <c r="N34" s="38">
        <f t="shared" ca="1" si="32"/>
        <v>1188188.25</v>
      </c>
      <c r="O34" s="38">
        <f t="shared" ca="1" si="29"/>
        <v>38.77587667569771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3466205</v>
      </c>
      <c r="M37" s="54">
        <f t="shared" ca="1" si="33"/>
        <v>2742145</v>
      </c>
      <c r="N37" s="54">
        <f t="shared" ca="1" si="33"/>
        <v>2082044.75</v>
      </c>
      <c r="O37" s="55">
        <f t="shared" ca="1" si="29"/>
        <v>60.066982477954994</v>
      </c>
      <c r="P37" s="55">
        <f t="shared" ca="1" si="25"/>
        <v>75.927595003181821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629900</v>
      </c>
      <c r="N41" s="78">
        <f t="shared" ca="1" si="34"/>
        <v>588516.33000000007</v>
      </c>
      <c r="O41" s="77">
        <f t="shared" ref="O41:O43" ca="1" si="35">IF(L41&gt;0,N41*100/L41,0)</f>
        <v>72.504167795983747</v>
      </c>
      <c r="P41" s="77">
        <f t="shared" ref="P41:P43" ca="1" si="36">IF(M41&gt;0,N41*100/M41,0)</f>
        <v>93.430120654072084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629900</v>
      </c>
      <c r="N43" s="78">
        <f t="shared" ca="1" si="38"/>
        <v>588516.33000000007</v>
      </c>
      <c r="O43" s="77">
        <f t="shared" ca="1" si="35"/>
        <v>72.504167795983747</v>
      </c>
      <c r="P43" s="77">
        <f t="shared" ca="1" si="36"/>
        <v>93.430120654072084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2">
        <f ca="1">IFERROR(__xludf.DUMMYFUNCTION("IMPORTRANGE(""https://docs.google.com/spreadsheets/d/1Yj_ptqi66GCucihVvJfMjLAmec39IyEx_6qawtMGysU/edit?usp=sharing"",""สบก!Q49"")"),545300)</f>
        <v>545300</v>
      </c>
      <c r="N45" s="622">
        <f ca="1">IFERROR(__xludf.DUMMYFUNCTION("IMPORTRANGE(""https://docs.google.com/spreadsheets/d/1Yj_ptqi66GCucihVvJfMjLAmec39IyEx_6qawtMGysU/edit?usp=sharing"",""สบก!R49"")"),503916.33)</f>
        <v>503916.33</v>
      </c>
      <c r="O45" s="623">
        <f ca="1">IF(L45&gt;0,N45*100/L45,0)</f>
        <v>69.304955301884192</v>
      </c>
      <c r="P45" s="623">
        <f ca="1">IF(M45&gt;0,N45*100/M45,0)</f>
        <v>92.410843572345499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IFERROR(__xludf.DUMMYFUNCTION("IMPORTRANGE(""https://docs.google.com/spreadsheets/d/1Yj_ptqi66GCucihVvJfMjLAmec39IyEx_6qawtMGysU/edit?usp=sharing"",""สบก!M49"")"),727100)</f>
        <v>727100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IFERROR(__xludf.DUMMYFUNCTION("IMPORTRANGE(""https://docs.google.com/spreadsheets/d/1Yj_ptqi66GCucihVvJfMjLAmec39IyEx_6qawtMGysU/edit?usp=sharing"",""สบก!N49"")"),0)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IFERROR(__xludf.DUMMYFUNCTION("IMPORTRANGE(""https://docs.google.com/spreadsheets/d/1Yj_ptqi66GCucihVvJfMjLAmec39IyEx_6qawtMGysU/edit?usp=sharing"",""สบก!O49"")"),84600)</f>
        <v>84600</v>
      </c>
      <c r="M49" s="625">
        <f ca="1">L49</f>
        <v>84600</v>
      </c>
      <c r="N49" s="622">
        <f ca="1">IFERROR(__xludf.DUMMYFUNCTION("IMPORTRANGE(""https://docs.google.com/spreadsheets/d/1Yj_ptqi66GCucihVvJfMjLAmec39IyEx_6qawtMGysU/edit?usp=sharing"",""สบก!S49"")"),84600)</f>
        <v>84600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610650</v>
      </c>
      <c r="N53" s="121">
        <f t="shared" ca="1" si="39"/>
        <v>413543.81</v>
      </c>
      <c r="O53" s="120">
        <f t="shared" ref="O53:O55" ca="1" si="40">IF(L53&gt;0,N53*100/L53,0)</f>
        <v>52.533512449186993</v>
      </c>
      <c r="P53" s="120">
        <f t="shared" ref="P53:P55" ca="1" si="41">IF(M53&gt;0,N53*100/M53,0)</f>
        <v>67.72190452796201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610650</v>
      </c>
      <c r="N55" s="121">
        <f t="shared" ca="1" si="43"/>
        <v>413543.81</v>
      </c>
      <c r="O55" s="120">
        <f t="shared" ca="1" si="40"/>
        <v>52.533512449186993</v>
      </c>
      <c r="P55" s="120">
        <f t="shared" ca="1" si="41"/>
        <v>67.72190452796201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2">
        <f ca="1">IFERROR(__xludf.DUMMYFUNCTION("IMPORTRANGE(""https://docs.google.com/spreadsheets/d/1Yj_ptqi66GCucihVvJfMjLAmec39IyEx_6qawtMGysU/edit?usp=sharing"",""สบก!Z49"")"),610650)</f>
        <v>610650</v>
      </c>
      <c r="N57" s="622">
        <f ca="1">IFERROR(__xludf.DUMMYFUNCTION("IMPORTRANGE(""https://docs.google.com/spreadsheets/d/1Yj_ptqi66GCucihVvJfMjLAmec39IyEx_6qawtMGysU/edit?usp=sharing"",""สบก!AA49"")"),413543.81)</f>
        <v>413543.81</v>
      </c>
      <c r="O57" s="623">
        <f ca="1">IF(L57&gt;0,N57*100/L57,0)</f>
        <v>52.533512449186993</v>
      </c>
      <c r="P57" s="623">
        <f ca="1">IF(M57&gt;0,N57*100/M57,0)</f>
        <v>67.72190452796201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IFERROR(__xludf.DUMMYFUNCTION("IMPORTRANGE(""https://docs.google.com/spreadsheets/d/1Yj_ptqi66GCucihVvJfMjLAmec39IyEx_6qawtMGysU/edit?usp=sharing"",""สบก!V49"")"),787200)</f>
        <v>787200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IFERROR(__xludf.DUMMYFUNCTION("IMPORTRANGE(""https://docs.google.com/spreadsheets/d/1Yj_ptqi66GCucihVvJfMjLAmec39IyEx_6qawtMGysU/edit?usp=sharing"",""สบก!W49"")"),0)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IFERROR(__xludf.DUMMYFUNCTION("IMPORTRANGE(""https://docs.google.com/spreadsheets/d/1Yj_ptqi66GCucihVvJfMjLAmec39IyEx_6qawtMGysU/edit?usp=sharing"",""สบก!X49"")"),0)</f>
        <v>0</v>
      </c>
      <c r="M61" s="625"/>
      <c r="N61" s="622">
        <f ca="1">IFERROR(__xludf.DUMMYFUNCTION("IMPORTRANGE(""https://docs.google.com/spreadsheets/d/1Yj_ptqi66GCucihVvJfMjLAmec39IyEx_6qawtMGysU/edit?usp=sharing"",""สบก!AB49"")"),0)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IFERROR(__xludf.DUMMYFUNCTION("IMPORTRANGE(""https://docs.google.com/spreadsheets/d/1Yj_ptqi66GCucihVvJfMjLAmec39IyEx_6qawtMGysU/edit?usp=sharing"",""สบก!AI49"")"),0)</f>
        <v>0</v>
      </c>
      <c r="N70" s="627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IFERROR(__xludf.DUMMYFUNCTION("IMPORTRANGE(""https://docs.google.com/spreadsheets/d/1Yj_ptqi66GCucihVvJfMjLAmec39IyEx_6qawtMGysU/edit?usp=sharing"",""สบก!AG49"")"),0)</f>
        <v>0</v>
      </c>
      <c r="M74" s="625"/>
      <c r="N74" s="622">
        <f ca="1">IFERROR(__xludf.DUMMYFUNCTION("IMPORTRANGE(""https://docs.google.com/spreadsheets/d/1Yj_ptqi66GCucihVvJfMjLAmec39IyEx_6qawtMGysU/edit?usp=sharing"",""สบก!AK49"")"),0)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138278</v>
      </c>
      <c r="O94" s="151">
        <f t="shared" ref="O94:O96" ca="1" si="53">IF(L94&gt;0,N94*100/L94,0)</f>
        <v>64.465268065268063</v>
      </c>
      <c r="P94" s="151">
        <f t="shared" ref="P94:P96" ca="1" si="54">IF(M94&gt;0,N94*100/M94,0)</f>
        <v>71.11053971355841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138278</v>
      </c>
      <c r="O96" s="156">
        <f t="shared" ca="1" si="53"/>
        <v>64.465268065268063</v>
      </c>
      <c r="P96" s="156">
        <f t="shared" ca="1" si="54"/>
        <v>71.11053971355841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IFERROR(__xludf.DUMMYFUNCTION("IMPORTRANGE(""https://docs.google.com/spreadsheets/d/1Yj_ptqi66GCucihVvJfMjLAmec39IyEx_6qawtMGysU/edit?usp=sharing"",""สบก!AR49"")"),102055)</f>
        <v>102055</v>
      </c>
      <c r="N98" s="627">
        <f ca="1">IFERROR(__xludf.DUMMYFUNCTION("IMPORTRANGE(""https://docs.google.com/spreadsheets/d/1Yj_ptqi66GCucihVvJfMjLAmec39IyEx_6qawtMGysU/edit?usp=sharing"",""สบก!AS49"")"),45878)</f>
        <v>45878</v>
      </c>
      <c r="O98" s="169">
        <f ca="1">IF(L98&gt;0,N98*100/L98,0)</f>
        <v>37.574119574119571</v>
      </c>
      <c r="P98" s="169">
        <f ca="1">IF(M98&gt;0,N98*100/M98,0)</f>
        <v>44.954191367399929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IFERROR(__xludf.DUMMYFUNCTION("IMPORTRANGE(""https://docs.google.com/spreadsheets/d/1Yj_ptqi66GCucihVvJfMjLAmec39IyEx_6qawtMGysU/edit?usp=sharing"",""สบก!AP49"")"),92400)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IFERROR(__xludf.DUMMYFUNCTION("IMPORTRANGE(""https://docs.google.com/spreadsheets/d/1Yj_ptqi66GCucihVvJfMjLAmec39IyEx_6qawtMGysU/edit?usp=sharing"",""สบก!AT49"")"),92400)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IFERROR(__xludf.DUMMYFUNCTION("IMPORTRANGE(""https://docs.google.com/spreadsheets/d/1Yj_ptqi66GCucihVvJfMjLAmec39IyEx_6qawtMGysU/edit?usp=sharing"",""สบก!BA49"")"),0)</f>
        <v>0</v>
      </c>
      <c r="N122" s="627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IFERROR(__xludf.DUMMYFUNCTION("IMPORTRANGE(""https://docs.google.com/spreadsheets/d/1Yj_ptqi66GCucihVvJfMjLAmec39IyEx_6qawtMGysU/edit?usp=sharing"",""สบก!AY49"")"),0)</f>
        <v>0</v>
      </c>
      <c r="M126" s="625"/>
      <c r="N126" s="622">
        <f ca="1">IFERROR(__xludf.DUMMYFUNCTION("IMPORTRANGE(""https://docs.google.com/spreadsheets/d/1Yj_ptqi66GCucihVvJfMjLAmec39IyEx_6qawtMGysU/edit?usp=sharing"",""สบก!BC49"")"),0)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431025</v>
      </c>
      <c r="N140" s="152">
        <f t="shared" ca="1" si="64"/>
        <v>325877</v>
      </c>
      <c r="O140" s="151">
        <f t="shared" ref="O140:O142" ca="1" si="65">IF(L140&gt;0,N140*100/L140,0)</f>
        <v>56.011859745617052</v>
      </c>
      <c r="P140" s="151">
        <f t="shared" ref="P140:P142" ca="1" si="66">IF(M140&gt;0,N140*100/M140,0)</f>
        <v>75.605127312800889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431025</v>
      </c>
      <c r="N142" s="157">
        <f t="shared" ca="1" si="68"/>
        <v>325877</v>
      </c>
      <c r="O142" s="156">
        <f t="shared" ca="1" si="65"/>
        <v>56.011859745617052</v>
      </c>
      <c r="P142" s="156">
        <f t="shared" ca="1" si="66"/>
        <v>75.605127312800889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6">
        <f ca="1">IFERROR(__xludf.DUMMYFUNCTION("IMPORTRANGE(""https://docs.google.com/spreadsheets/d/1Yj_ptqi66GCucihVvJfMjLAmec39IyEx_6qawtMGysU/edit?usp=sharing"",""สบก!BJ49"")"),431025)</f>
        <v>431025</v>
      </c>
      <c r="N144" s="627">
        <f ca="1">IFERROR(__xludf.DUMMYFUNCTION("IMPORTRANGE(""https://docs.google.com/spreadsheets/d/1Yj_ptqi66GCucihVvJfMjLAmec39IyEx_6qawtMGysU/edit?usp=sharing"",""สบก!BK49"")"),325877)</f>
        <v>325877</v>
      </c>
      <c r="O144" s="169">
        <f ca="1">IF(L144&gt;0,N144*100/L144,0)</f>
        <v>56.011859745617052</v>
      </c>
      <c r="P144" s="169">
        <f ca="1">IF(M144&gt;0,N144*100/M144,0)</f>
        <v>75.605127312800889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IFERROR(__xludf.DUMMYFUNCTION("IMPORTRANGE(""https://docs.google.com/spreadsheets/d/1Yj_ptqi66GCucihVvJfMjLAmec39IyEx_6qawtMGysU/edit?usp=sharing"",""สบก!BH49"")"),0)</f>
        <v>0</v>
      </c>
      <c r="M148" s="625"/>
      <c r="N148" s="622">
        <f ca="1">IFERROR(__xludf.DUMMYFUNCTION("IMPORTRANGE(""https://docs.google.com/spreadsheets/d/1Yj_ptqi66GCucihVvJfMjLAmec39IyEx_6qawtMGysU/edit?usp=sharing"",""สบก!BL49"")"),0)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IFERROR(__xludf.DUMMYFUNCTION("IMPORTRANGE(""https://docs.google.com/spreadsheets/d/1XL5vhW3sbDhbH9Cz0tuDiY8C3ctxq1tqvaCgkFb8cCA/edit?usp=sharing"",""เลย!J84"")"),107)</f>
        <v>107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IFERROR(__xludf.DUMMYFUNCTION("IMPORTRANGE(""https://docs.google.com/spreadsheets/d/1XL5vhW3sbDhbH9Cz0tuDiY8C3ctxq1tqvaCgkFb8cCA/edit?usp=sharing"",""เลย!J85"")"),107)</f>
        <v>107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IFERROR(__xludf.DUMMYFUNCTION("IMPORTRANGE(""https://docs.google.com/spreadsheets/d/1Yj_ptqi66GCucihVvJfMjLAmec39IyEx_6qawtMGysU/edit?usp=sharing"",""สบก!BS49"")"),21125)</f>
        <v>21125</v>
      </c>
      <c r="N224" s="627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IFERROR(__xludf.DUMMYFUNCTION("IMPORTRANGE(""https://docs.google.com/spreadsheets/d/1Yj_ptqi66GCucihVvJfMjLAmec39IyEx_6qawtMGysU/edit?usp=sharing"",""สบก!BQ49"")"),0)</f>
        <v>0</v>
      </c>
      <c r="M228" s="625"/>
      <c r="N228" s="622">
        <f ca="1">IFERROR(__xludf.DUMMYFUNCTION("IMPORTRANGE(""https://docs.google.com/spreadsheets/d/1Yj_ptqi66GCucihVvJfMjLAmec39IyEx_6qawtMGysU/edit?usp=sharing"",""สบก!BU49"")"),0)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IFERROR(__xludf.DUMMYFUNCTION("IMPORTRANGE(""https://docs.google.com/spreadsheets/d/1Yj_ptqi66GCucihVvJfMjLAmec39IyEx_6qawtMGysU/edit?usp=sharing"",""สบก!CB49"")"),0)</f>
        <v>0</v>
      </c>
      <c r="N254" s="627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IFERROR(__xludf.DUMMYFUNCTION("IMPORTRANGE(""https://docs.google.com/spreadsheets/d/1Yj_ptqi66GCucihVvJfMjLAmec39IyEx_6qawtMGysU/edit?usp=sharing"",""สบก!BZ49"")"),0)</f>
        <v>0</v>
      </c>
      <c r="M258" s="625"/>
      <c r="N258" s="622">
        <f ca="1">IFERROR(__xludf.DUMMYFUNCTION("IMPORTRANGE(""https://docs.google.com/spreadsheets/d/1Yj_ptqi66GCucihVvJfMjLAmec39IyEx_6qawtMGysU/edit?usp=sharing"",""สบก!CD49"")"),0)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83.302325581395351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83.302325581395351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IFERROR(__xludf.DUMMYFUNCTION("IMPORTRANGE(""https://docs.google.com/spreadsheets/d/1Yj_ptqi66GCucihVvJfMjLAmec39IyEx_6qawtMGysU/edit?usp=sharing"",""สบก!CK49"")"),32250)</f>
        <v>32250</v>
      </c>
      <c r="N275" s="627">
        <f ca="1">IFERROR(__xludf.DUMMYFUNCTION("IMPORTRANGE(""https://docs.google.com/spreadsheets/d/1Yj_ptqi66GCucihVvJfMjLAmec39IyEx_6qawtMGysU/edit?usp=sharing"",""สบก!CL49"")"),26865)</f>
        <v>26865</v>
      </c>
      <c r="O275" s="169">
        <f ca="1">IF(L275&gt;0,N275*100/L275,0)</f>
        <v>48.668478260869563</v>
      </c>
      <c r="P275" s="169">
        <f ca="1">IF(M275&gt;0,N275*100/M275,0)</f>
        <v>83.302325581395351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IFERROR(__xludf.DUMMYFUNCTION("IMPORTRANGE(""https://docs.google.com/spreadsheets/d/1Yj_ptqi66GCucihVvJfMjLAmec39IyEx_6qawtMGysU/edit?usp=sharing"",""สบก!CI49"")"),0)</f>
        <v>0</v>
      </c>
      <c r="M279" s="625"/>
      <c r="N279" s="622">
        <f ca="1">IFERROR(__xludf.DUMMYFUNCTION("IMPORTRANGE(""https://docs.google.com/spreadsheets/d/1Yj_ptqi66GCucihVvJfMjLAmec39IyEx_6qawtMGysU/edit?usp=sharing"",""สบก!CM49"")"),0)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IFERROR(__xludf.DUMMYFUNCTION("IMPORTRANGE(""https://docs.google.com/spreadsheets/d/1Yj_ptqi66GCucihVvJfMjLAmec39IyEx_6qawtMGysU/edit?usp=sharing"",""สบก!CT49"")"),0)</f>
        <v>0</v>
      </c>
      <c r="N294" s="627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IFERROR(__xludf.DUMMYFUNCTION("IMPORTRANGE(""https://docs.google.com/spreadsheets/d/1Yj_ptqi66GCucihVvJfMjLAmec39IyEx_6qawtMGysU/edit?usp=sharing"",""สบก!CR49"")"),0)</f>
        <v>0</v>
      </c>
      <c r="M298" s="625"/>
      <c r="N298" s="622">
        <f ca="1">IFERROR(__xludf.DUMMYFUNCTION("IMPORTRANGE(""https://docs.google.com/spreadsheets/d/1Yj_ptqi66GCucihVvJfMjLAmec39IyEx_6qawtMGysU/edit?usp=sharing"",""สบก!CV49"")"),0)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IFERROR(__xludf.DUMMYFUNCTION("IMPORTRANGE(""https://docs.google.com/spreadsheets/d/1Yj_ptqi66GCucihVvJfMjLAmec39IyEx_6qawtMGysU/edit?usp=sharing"",""สบก!DC49"")"),0)</f>
        <v>0</v>
      </c>
      <c r="N314" s="627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IFERROR(__xludf.DUMMYFUNCTION("IMPORTRANGE(""https://docs.google.com/spreadsheets/d/1Yj_ptqi66GCucihVvJfMjLAmec39IyEx_6qawtMGysU/edit?usp=sharing"",""สบก!DA49"")"),0)</f>
        <v>0</v>
      </c>
      <c r="M318" s="625"/>
      <c r="N318" s="622">
        <f ca="1">IFERROR(__xludf.DUMMYFUNCTION("IMPORTRANGE(""https://docs.google.com/spreadsheets/d/1Yj_ptqi66GCucihVvJfMjLAmec39IyEx_6qawtMGysU/edit?usp=sharing"",""สบก!DE49"")"),0)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IFERROR(__xludf.DUMMYFUNCTION("IMPORTRANGE(""https://docs.google.com/spreadsheets/d/1XL5vhW3sbDhbH9Cz0tuDiY8C3ctxq1tqvaCgkFb8cCA/edit?usp=sharing"",""เลย!J228"")"),593)</f>
        <v>593</v>
      </c>
      <c r="K328" s="318">
        <f ca="1">IF(I328&gt;0,J328*100/I328,0)</f>
        <v>83.521126760563376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822740</v>
      </c>
      <c r="N329" s="152">
        <f t="shared" ca="1" si="98"/>
        <v>568159.61</v>
      </c>
      <c r="O329" s="151">
        <f t="shared" ref="O329:O331" ca="1" si="99">IF(L329&gt;0,N329*100/L329,0)</f>
        <v>57.119838541038327</v>
      </c>
      <c r="P329" s="151">
        <f t="shared" ref="P329:P331" ca="1" si="100">IF(M329&gt;0,N329*100/M329,0)</f>
        <v>69.057005858472905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822740</v>
      </c>
      <c r="N331" s="157">
        <f t="shared" ca="1" si="102"/>
        <v>568159.61</v>
      </c>
      <c r="O331" s="156">
        <f t="shared" ca="1" si="99"/>
        <v>57.119838541038327</v>
      </c>
      <c r="P331" s="156">
        <f t="shared" ca="1" si="100"/>
        <v>69.057005858472905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6">
        <f ca="1">IFERROR(__xludf.DUMMYFUNCTION("IMPORTRANGE(""https://docs.google.com/spreadsheets/d/1Yj_ptqi66GCucihVvJfMjLAmec39IyEx_6qawtMGysU/edit?usp=sharing"",""สบก!DL49"")"),822740)</f>
        <v>822740</v>
      </c>
      <c r="N333" s="627">
        <f ca="1">IFERROR(__xludf.DUMMYFUNCTION("IMPORTRANGE(""https://docs.google.com/spreadsheets/d/1Yj_ptqi66GCucihVvJfMjLAmec39IyEx_6qawtMGysU/edit?usp=sharing"",""สบก!DM49"")"),568159.61)</f>
        <v>568159.61</v>
      </c>
      <c r="O333" s="169">
        <f ca="1">IF(L333&gt;0,N333*100/L333,0)</f>
        <v>57.119838541038327</v>
      </c>
      <c r="P333" s="169">
        <f ca="1">IF(M333&gt;0,N333*100/M333,0)</f>
        <v>69.057005858472905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IFERROR(__xludf.DUMMYFUNCTION("IMPORTRANGE(""https://docs.google.com/spreadsheets/d/1Yj_ptqi66GCucihVvJfMjLAmec39IyEx_6qawtMGysU/edit?usp=sharing"",""สบก!DJ49"")"),0)</f>
        <v>0</v>
      </c>
      <c r="M337" s="625"/>
      <c r="N337" s="622">
        <f ca="1">IFERROR(__xludf.DUMMYFUNCTION("IMPORTRANGE(""https://docs.google.com/spreadsheets/d/1Yj_ptqi66GCucihVvJfMjLAmec39IyEx_6qawtMGysU/edit?usp=sharing"",""สบก!DN49"")"),0)</f>
        <v>0</v>
      </c>
      <c r="O337" s="625">
        <f ca="1">IF(L337&gt;0,N337*100/L337,0)</f>
        <v>0</v>
      </c>
      <c r="P337" s="625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IFERROR(__xludf.DUMMYFUNCTION("IMPORTRANGE(""https://docs.google.com/spreadsheets/d/1XL5vhW3sbDhbH9Cz0tuDiY8C3ctxq1tqvaCgkFb8cCA/edit?usp=sharing"",""เลย!J234"")"),241)</f>
        <v>241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IFERROR(__xludf.DUMMYFUNCTION("IMPORTRANGE(""https://docs.google.com/spreadsheets/d/1XL5vhW3sbDhbH9Cz0tuDiY8C3ctxq1tqvaCgkFb8cCA/edit?usp=sharing"",""เลย!J235"")"),2434.27)</f>
        <v>2434.27</v>
      </c>
      <c r="K340" s="343">
        <f t="shared" ca="1" si="103"/>
        <v>60.254207920792076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IFERROR(__xludf.DUMMYFUNCTION("IMPORTRANGE(""https://docs.google.com/spreadsheets/d/1XL5vhW3sbDhbH9Cz0tuDiY8C3ctxq1tqvaCgkFb8cCA/edit?usp=sharing"",""เลย!J236"")"),583)</f>
        <v>583</v>
      </c>
      <c r="K341" s="343">
        <f t="shared" ca="1" si="103"/>
        <v>82.112676056338032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IFERROR(__xludf.DUMMYFUNCTION("IMPORTRANGE(""https://docs.google.com/spreadsheets/d/1XL5vhW3sbDhbH9Cz0tuDiY8C3ctxq1tqvaCgkFb8cCA/edit?usp=sharing"",""เลย!J237"")"),8079.9)</f>
        <v>8079.9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IFERROR(__xludf.DUMMYFUNCTION("IMPORTRANGE(""https://docs.google.com/spreadsheets/d/1XL5vhW3sbDhbH9Cz0tuDiY8C3ctxq1tqvaCgkFb8cCA/edit?usp=sharing"",""เลย!J238"")"),2)</f>
        <v>2</v>
      </c>
      <c r="K343" s="343">
        <f t="shared" ca="1" si="103"/>
        <v>0.28169014084507044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IFERROR(__xludf.DUMMYFUNCTION("IMPORTRANGE(""https://docs.google.com/spreadsheets/d/1XL5vhW3sbDhbH9Cz0tuDiY8C3ctxq1tqvaCgkFb8cCA/edit?usp=sharing"",""เลย!J239"")"),27.14)</f>
        <v>27.14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IFERROR(__xludf.DUMMYFUNCTION("IMPORTRANGE(""https://docs.google.com/spreadsheets/d/1XL5vhW3sbDhbH9Cz0tuDiY8C3ctxq1tqvaCgkFb8cCA/edit?usp=sharing"",""เลย!J240"")"),593)</f>
        <v>593</v>
      </c>
      <c r="K345" s="343">
        <f t="shared" ca="1" si="103"/>
        <v>83.521126760563376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IFERROR(__xludf.DUMMYFUNCTION("IMPORTRANGE(""https://docs.google.com/spreadsheets/d/1XL5vhW3sbDhbH9Cz0tuDiY8C3ctxq1tqvaCgkFb8cCA/edit?usp=sharing"",""เลย!J241"")"),8234.11)</f>
        <v>8234.11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IFERROR(__xludf.DUMMYFUNCTION("IMPORTRANGE(""https://docs.google.com/spreadsheets/d/1XL5vhW3sbDhbH9Cz0tuDiY8C3ctxq1tqvaCgkFb8cCA/edit?usp=sharing"",""เลย!L242"")"),3064246)</f>
        <v>3064246</v>
      </c>
      <c r="M347" s="358"/>
      <c r="N347" s="358">
        <f ca="1">IFERROR(__xludf.DUMMYFUNCTION("IMPORTRANGE(""https://docs.google.com/spreadsheets/d/1XL5vhW3sbDhbH9Cz0tuDiY8C3ctxq1tqvaCgkFb8cCA/edit?usp=sharing"",""เลย!M242"")"),1188188.25)</f>
        <v>1188188.25</v>
      </c>
      <c r="O347" s="358">
        <f ca="1">+IF(L347&gt;0,N347*100/L347,0)</f>
        <v>38.77587667569771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IFERROR(__xludf.DUMMYFUNCTION("IMPORTRANGE(""https://docs.google.com/spreadsheets/d/1XL5vhW3sbDhbH9Cz0tuDiY8C3ctxq1tqvaCgkFb8cCA/edit?usp=sharing"",""เลย!M244"")"),206575)</f>
        <v>206575</v>
      </c>
      <c r="O349" s="373">
        <f ca="1">+IF(L349&gt;0,N349*100/L349,0)</f>
        <v>40.530332757808821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IFERROR(__xludf.DUMMYFUNCTION("IMPORTRANGE(""https://docs.google.com/spreadsheets/d/1XL5vhW3sbDhbH9Cz0tuDiY8C3ctxq1tqvaCgkFb8cCA/edit?usp=sharing"",""เลย!M247"")"),206575)</f>
        <v>206575</v>
      </c>
      <c r="O352" s="165">
        <f t="shared" ca="1" si="105"/>
        <v>40.530332757808821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IFERROR(__xludf.DUMMYFUNCTION("IMPORTRANGE(""https://docs.google.com/spreadsheets/d/1XL5vhW3sbDhbH9Cz0tuDiY8C3ctxq1tqvaCgkFb8cCA/edit?usp=sharing"",""เลย!M249"")"),206575)</f>
        <v>206575</v>
      </c>
      <c r="O354" s="169">
        <f t="shared" ca="1" si="105"/>
        <v>40.530332757808821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IFERROR(__xludf.DUMMYFUNCTION("IMPORTRANGE(""https://docs.google.com/spreadsheets/d/1XL5vhW3sbDhbH9Cz0tuDiY8C3ctxq1tqvaCgkFb8cCA/edit?usp=sharing"",""เลย!M252"")"),75165)</f>
        <v>75165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IFERROR(__xludf.DUMMYFUNCTION("IMPORTRANGE(""https://docs.google.com/spreadsheets/d/1XL5vhW3sbDhbH9Cz0tuDiY8C3ctxq1tqvaCgkFb8cCA/edit?usp=sharing"",""เลย!M253"")"),24010)</f>
        <v>24010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IFERROR(__xludf.DUMMYFUNCTION("IMPORTRANGE(""https://docs.google.com/spreadsheets/d/1XL5vhW3sbDhbH9Cz0tuDiY8C3ctxq1tqvaCgkFb8cCA/edit?usp=sharing"",""เลย!M275"")"),168326)</f>
        <v>168326</v>
      </c>
      <c r="O380" s="373">
        <f ca="1">+IF(L380&gt;0,N380*100/L380,0)</f>
        <v>16.365846070081282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IFERROR(__xludf.DUMMYFUNCTION("IMPORTRANGE(""https://docs.google.com/spreadsheets/d/1XL5vhW3sbDhbH9Cz0tuDiY8C3ctxq1tqvaCgkFb8cCA/edit?usp=sharing"",""เลย!M278"")"),168326)</f>
        <v>168326</v>
      </c>
      <c r="O383" s="165">
        <f t="shared" ca="1" si="109"/>
        <v>16.365846070081282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IFERROR(__xludf.DUMMYFUNCTION("IMPORTRANGE(""https://docs.google.com/spreadsheets/d/1XL5vhW3sbDhbH9Cz0tuDiY8C3ctxq1tqvaCgkFb8cCA/edit?usp=sharing"",""เลย!M280"")"),168326)</f>
        <v>168326</v>
      </c>
      <c r="O385" s="169">
        <f t="shared" ca="1" si="109"/>
        <v>16.365846070081282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IFERROR(__xludf.DUMMYFUNCTION("IMPORTRANGE(""https://docs.google.com/spreadsheets/d/1XL5vhW3sbDhbH9Cz0tuDiY8C3ctxq1tqvaCgkFb8cCA/edit?usp=sharing"",""เลย!M281"")"),118100)</f>
        <v>118100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IFERROR(__xludf.DUMMYFUNCTION("IMPORTRANGE(""https://docs.google.com/spreadsheets/d/1XL5vhW3sbDhbH9Cz0tuDiY8C3ctxq1tqvaCgkFb8cCA/edit?usp=sharing"",""เลย!M283"")"),45826)</f>
        <v>45826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IFERROR(__xludf.DUMMYFUNCTION("IMPORTRANGE(""https://docs.google.com/spreadsheets/d/1XL5vhW3sbDhbH9Cz0tuDiY8C3ctxq1tqvaCgkFb8cCA/edit?usp=sharing"",""เลย!M284"")"),4400)</f>
        <v>4400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IFERROR(__xludf.DUMMYFUNCTION("IMPORTRANGE(""https://docs.google.com/spreadsheets/d/1XL5vhW3sbDhbH9Cz0tuDiY8C3ctxq1tqvaCgkFb8cCA/edit?usp=sharing"",""เลย!M296"")"),80510)</f>
        <v>80510</v>
      </c>
      <c r="O401" s="373">
        <f ca="1">+IF(L401&gt;0,N401*100/L401,0)</f>
        <v>54.727754741350012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IFERROR(__xludf.DUMMYFUNCTION("IMPORTRANGE(""https://docs.google.com/spreadsheets/d/1XL5vhW3sbDhbH9Cz0tuDiY8C3ctxq1tqvaCgkFb8cCA/edit?usp=sharing"",""เลย!M299"")"),80510)</f>
        <v>80510</v>
      </c>
      <c r="O404" s="169">
        <f t="shared" ca="1" si="112"/>
        <v>54.727754741350012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IFERROR(__xludf.DUMMYFUNCTION("IMPORTRANGE(""https://docs.google.com/spreadsheets/d/1XL5vhW3sbDhbH9Cz0tuDiY8C3ctxq1tqvaCgkFb8cCA/edit?usp=sharing"",""เลย!M301"")"),80510)</f>
        <v>80510</v>
      </c>
      <c r="O406" s="169">
        <f t="shared" ca="1" si="112"/>
        <v>54.727754741350012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IFERROR(__xludf.DUMMYFUNCTION("IMPORTRANGE(""https://docs.google.com/spreadsheets/d/1XL5vhW3sbDhbH9Cz0tuDiY8C3ctxq1tqvaCgkFb8cCA/edit?usp=sharing"",""เลย!M302"")"),70550)</f>
        <v>70550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IFERROR(__xludf.DUMMYFUNCTION("IMPORTRANGE(""https://docs.google.com/spreadsheets/d/1XL5vhW3sbDhbH9Cz0tuDiY8C3ctxq1tqvaCgkFb8cCA/edit?usp=sharing"",""เลย!M305"")"),9960)</f>
        <v>9960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IFERROR(__xludf.DUMMYFUNCTION("IMPORTRANGE(""https://docs.google.com/spreadsheets/d/1XL5vhW3sbDhbH9Cz0tuDiY8C3ctxq1tqvaCgkFb8cCA/edit?usp=sharing"",""เลย!M330"")"),30028.71)</f>
        <v>30028.71</v>
      </c>
      <c r="O435" s="412">
        <f t="shared" ref="O435:O439" ca="1" si="114">+IF(L435&gt;0,N435*100/L435,0)</f>
        <v>38.998324675324675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IFERROR(__xludf.DUMMYFUNCTION("IMPORTRANGE(""https://docs.google.com/spreadsheets/d/1XL5vhW3sbDhbH9Cz0tuDiY8C3ctxq1tqvaCgkFb8cCA/edit?usp=sharing"",""เลย!M332"")"),30028.71)</f>
        <v>30028.71</v>
      </c>
      <c r="O437" s="169">
        <f t="shared" ca="1" si="114"/>
        <v>38.998324675324675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IFERROR(__xludf.DUMMYFUNCTION("IMPORTRANGE(""https://docs.google.com/spreadsheets/d/1XL5vhW3sbDhbH9Cz0tuDiY8C3ctxq1tqvaCgkFb8cCA/edit?usp=sharing"",""เลย!M334"")"),30028.71)</f>
        <v>30028.71</v>
      </c>
      <c r="O439" s="169">
        <f t="shared" ca="1" si="114"/>
        <v>38.998324675324675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IFERROR(__xludf.DUMMYFUNCTION("IMPORTRANGE(""https://docs.google.com/spreadsheets/d/1XL5vhW3sbDhbH9Cz0tuDiY8C3ctxq1tqvaCgkFb8cCA/edit?usp=sharing"",""เลย!M335"")"),25780)</f>
        <v>25780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IFERROR(__xludf.DUMMYFUNCTION("IMPORTRANGE(""https://docs.google.com/spreadsheets/d/1XL5vhW3sbDhbH9Cz0tuDiY8C3ctxq1tqvaCgkFb8cCA/edit?usp=sharing"",""เลย!M338"")"),4248.71)</f>
        <v>4248.71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IFERROR(__xludf.DUMMYFUNCTION("IMPORTRANGE(""https://docs.google.com/spreadsheets/d/1XL5vhW3sbDhbH9Cz0tuDiY8C3ctxq1tqvaCgkFb8cCA/edit?usp=sharing"",""เลย!L350"")"),526736)</f>
        <v>526736</v>
      </c>
      <c r="M455" s="373"/>
      <c r="N455" s="373">
        <f ca="1">IFERROR(__xludf.DUMMYFUNCTION("IMPORTRANGE(""https://docs.google.com/spreadsheets/d/1XL5vhW3sbDhbH9Cz0tuDiY8C3ctxq1tqvaCgkFb8cCA/edit?usp=sharing"",""เลย!M350"")"),203116)</f>
        <v>203116</v>
      </c>
      <c r="O455" s="373">
        <f t="shared" ref="O455:O459" ca="1" si="116">+IF(L455&gt;0,N455*100/L455,0)</f>
        <v>38.561252695847635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IFERROR(__xludf.DUMMYFUNCTION("IMPORTRANGE(""https://docs.google.com/spreadsheets/d/1XL5vhW3sbDhbH9Cz0tuDiY8C3ctxq1tqvaCgkFb8cCA/edit?usp=sharing"",""เลย!L352"")"),526736)</f>
        <v>526736</v>
      </c>
      <c r="M457" s="165"/>
      <c r="N457" s="169">
        <f ca="1">IFERROR(__xludf.DUMMYFUNCTION("IMPORTRANGE(""https://docs.google.com/spreadsheets/d/1XL5vhW3sbDhbH9Cz0tuDiY8C3ctxq1tqvaCgkFb8cCA/edit?usp=sharing"",""เลย!M352"")"),203116)</f>
        <v>203116</v>
      </c>
      <c r="O457" s="169">
        <f t="shared" ca="1" si="116"/>
        <v>38.561252695847635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IFERROR(__xludf.DUMMYFUNCTION("IMPORTRANGE(""https://docs.google.com/spreadsheets/d/1XL5vhW3sbDhbH9Cz0tuDiY8C3ctxq1tqvaCgkFb8cCA/edit?usp=sharing"",""เลย!L354"")"),526736)</f>
        <v>526736</v>
      </c>
      <c r="M459" s="169"/>
      <c r="N459" s="169">
        <f ca="1">IFERROR(__xludf.DUMMYFUNCTION("IMPORTRANGE(""https://docs.google.com/spreadsheets/d/1XL5vhW3sbDhbH9Cz0tuDiY8C3ctxq1tqvaCgkFb8cCA/edit?usp=sharing"",""เลย!M354"")"),203116)</f>
        <v>203116</v>
      </c>
      <c r="O459" s="169">
        <f t="shared" ca="1" si="116"/>
        <v>38.561252695847635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IFERROR(__xludf.DUMMYFUNCTION("IMPORTRANGE(""https://docs.google.com/spreadsheets/d/1XL5vhW3sbDhbH9Cz0tuDiY8C3ctxq1tqvaCgkFb8cCA/edit?usp=sharing"",""เลย!M357"")"),74441)</f>
        <v>74441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IFERROR(__xludf.DUMMYFUNCTION("IMPORTRANGE(""https://docs.google.com/spreadsheets/d/1XL5vhW3sbDhbH9Cz0tuDiY8C3ctxq1tqvaCgkFb8cCA/edit?usp=sharing"",""เลย!M358"")"),128675)</f>
        <v>128675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IFERROR(__xludf.DUMMYFUNCTION("IMPORTRANGE(""https://docs.google.com/spreadsheets/d/1XL5vhW3sbDhbH9Cz0tuDiY8C3ctxq1tqvaCgkFb8cCA/edit?usp=sharing"",""เลย!J378"")"),55430)</f>
        <v>55430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IFERROR(__xludf.DUMMYFUNCTION("IMPORTRANGE(""https://docs.google.com/spreadsheets/d/1XL5vhW3sbDhbH9Cz0tuDiY8C3ctxq1tqvaCgkFb8cCA/edit?usp=sharing"",""เลย!J379"")"),5644)</f>
        <v>5644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IFERROR(__xludf.DUMMYFUNCTION("IMPORTRANGE(""https://docs.google.com/spreadsheets/d/1XL5vhW3sbDhbH9Cz0tuDiY8C3ctxq1tqvaCgkFb8cCA/edit?usp=sharing"",""เลย!J380"")"),475)</f>
        <v>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IFERROR(__xludf.DUMMYFUNCTION("IMPORTRANGE(""https://docs.google.com/spreadsheets/d/1XL5vhW3sbDhbH9Cz0tuDiY8C3ctxq1tqvaCgkFb8cCA/edit?usp=sharing"",""เลย!J381"")"),20)</f>
        <v>20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IFERROR(__xludf.DUMMYFUNCTION("IMPORTRANGE(""https://docs.google.com/spreadsheets/d/1XL5vhW3sbDhbH9Cz0tuDiY8C3ctxq1tqvaCgkFb8cCA/edit?usp=sharing"",""เลย!J397"")"),999)</f>
        <v>999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IFERROR(__xludf.DUMMYFUNCTION("IMPORTRANGE(""https://docs.google.com/spreadsheets/d/1XL5vhW3sbDhbH9Cz0tuDiY8C3ctxq1tqvaCgkFb8cCA/edit?usp=sharing"",""เลย!J398"")"),69)</f>
        <v>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IFERROR(__xludf.DUMMYFUNCTION("IMPORTRANGE(""https://docs.google.com/spreadsheets/d/1XL5vhW3sbDhbH9Cz0tuDiY8C3ctxq1tqvaCgkFb8cCA/edit?usp=sharing"",""เลย!J399"")"),643)</f>
        <v>643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IFERROR(__xludf.DUMMYFUNCTION("IMPORTRANGE(""https://docs.google.com/spreadsheets/d/1XL5vhW3sbDhbH9Cz0tuDiY8C3ctxq1tqvaCgkFb8cCA/edit?usp=sharing"",""เลย!J400"")"),52)</f>
        <v>52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8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39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IFERROR(__xludf.DUMMYFUNCTION("IMPORTRANGE(""https://docs.google.com/spreadsheets/d/1XL5vhW3sbDhbH9Cz0tuDiY8C3ctxq1tqvaCgkFb8cCA/edit?usp=sharing"",""เลย!I420"")"),0)</f>
        <v>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IFERROR(__xludf.DUMMYFUNCTION("IMPORTRANGE(""https://docs.google.com/spreadsheets/d/1XL5vhW3sbDhbH9Cz0tuDiY8C3ctxq1tqvaCgkFb8cCA/edit?usp=sharing"",""เลย!I421"")"),0)</f>
        <v>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IFERROR(__xludf.DUMMYFUNCTION("IMPORTRANGE(""https://docs.google.com/spreadsheets/d/1XL5vhW3sbDhbH9Cz0tuDiY8C3ctxq1tqvaCgkFb8cCA/edit?usp=sharing"",""เลย!M428"")"),24600)</f>
        <v>24600</v>
      </c>
      <c r="O533" s="412">
        <f t="shared" ref="O533:O537" ca="1" si="118">+IF(L533&gt;0,N533*100/L533,0)</f>
        <v>71.6365754222481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IFERROR(__xludf.DUMMYFUNCTION("IMPORTRANGE(""https://docs.google.com/spreadsheets/d/1XL5vhW3sbDhbH9Cz0tuDiY8C3ctxq1tqvaCgkFb8cCA/edit?usp=sharing"",""เลย!M430"")"),24600)</f>
        <v>24600</v>
      </c>
      <c r="O535" s="169">
        <f t="shared" ca="1" si="118"/>
        <v>71.6365754222481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IFERROR(__xludf.DUMMYFUNCTION("IMPORTRANGE(""https://docs.google.com/spreadsheets/d/1XL5vhW3sbDhbH9Cz0tuDiY8C3ctxq1tqvaCgkFb8cCA/edit?usp=sharing"",""เลย!M432"")"),24600)</f>
        <v>24600</v>
      </c>
      <c r="O537" s="169">
        <f t="shared" ca="1" si="118"/>
        <v>71.6365754222481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IFERROR(__xludf.DUMMYFUNCTION("IMPORTRANGE(""https://docs.google.com/spreadsheets/d/1XL5vhW3sbDhbH9Cz0tuDiY8C3ctxq1tqvaCgkFb8cCA/edit?usp=sharing"",""เลย!M436"")"),5860)</f>
        <v>5860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IFERROR(__xludf.DUMMYFUNCTION("IMPORTRANGE(""https://docs.google.com/spreadsheets/d/1XL5vhW3sbDhbH9Cz0tuDiY8C3ctxq1tqvaCgkFb8cCA/edit?usp=sharing"",""เลย!M446"")"),272400)</f>
        <v>272400</v>
      </c>
      <c r="O551" s="412">
        <f t="shared" ref="O551:O555" ca="1" si="120">+IF(L551&gt;0,N551*100/L551,0)</f>
        <v>87.870967741935488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IFERROR(__xludf.DUMMYFUNCTION("IMPORTRANGE(""https://docs.google.com/spreadsheets/d/1XL5vhW3sbDhbH9Cz0tuDiY8C3ctxq1tqvaCgkFb8cCA/edit?usp=sharing"",""เลย!M448"")"),272400)</f>
        <v>272400</v>
      </c>
      <c r="O553" s="169">
        <f t="shared" ca="1" si="120"/>
        <v>87.870967741935488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IFERROR(__xludf.DUMMYFUNCTION("IMPORTRANGE(""https://docs.google.com/spreadsheets/d/1XL5vhW3sbDhbH9Cz0tuDiY8C3ctxq1tqvaCgkFb8cCA/edit?usp=sharing"",""เลย!M450"")"),272400)</f>
        <v>272400</v>
      </c>
      <c r="O555" s="169">
        <f t="shared" ca="1" si="120"/>
        <v>87.870967741935488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IFERROR(__xludf.DUMMYFUNCTION("IMPORTRANGE(""https://docs.google.com/spreadsheets/d/1XL5vhW3sbDhbH9Cz0tuDiY8C3ctxq1tqvaCgkFb8cCA/edit?usp=sharing"",""เลย!M453"")"),70300)</f>
        <v>70300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IFERROR(__xludf.DUMMYFUNCTION("IMPORTRANGE(""https://docs.google.com/spreadsheets/d/1XL5vhW3sbDhbH9Cz0tuDiY8C3ctxq1tqvaCgkFb8cCA/edit?usp=sharing"",""เลย!J459"")"),5532)</f>
        <v>5532</v>
      </c>
      <c r="K564" s="372">
        <f ca="1">IF(I564&gt;0,J564*100/I564,0)</f>
        <v>162.70588235294119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IFERROR(__xludf.DUMMYFUNCTION("IMPORTRANGE(""https://docs.google.com/spreadsheets/d/1XL5vhW3sbDhbH9Cz0tuDiY8C3ctxq1tqvaCgkFb8cCA/edit?usp=sharing"",""เลย!M459"")"),121853)</f>
        <v>121853</v>
      </c>
      <c r="O564" s="373">
        <f t="shared" ref="O564:O568" ca="1" si="122">+IF(L564&gt;0,N564*100/L564,0)</f>
        <v>73.939927184466015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IFERROR(__xludf.DUMMYFUNCTION("IMPORTRANGE(""https://docs.google.com/spreadsheets/d/1XL5vhW3sbDhbH9Cz0tuDiY8C3ctxq1tqvaCgkFb8cCA/edit?usp=sharing"",""เลย!M461"")"),121853)</f>
        <v>121853</v>
      </c>
      <c r="O566" s="169">
        <f t="shared" ca="1" si="122"/>
        <v>73.939927184466015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IFERROR(__xludf.DUMMYFUNCTION("IMPORTRANGE(""https://docs.google.com/spreadsheets/d/1XL5vhW3sbDhbH9Cz0tuDiY8C3ctxq1tqvaCgkFb8cCA/edit?usp=sharing"",""เลย!M463"")"),121853)</f>
        <v>121853</v>
      </c>
      <c r="O568" s="169">
        <f t="shared" ca="1" si="122"/>
        <v>73.939927184466015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IFERROR(__xludf.DUMMYFUNCTION("IMPORTRANGE(""https://docs.google.com/spreadsheets/d/1XL5vhW3sbDhbH9Cz0tuDiY8C3ctxq1tqvaCgkFb8cCA/edit?usp=sharing"",""เลย!M466"")"),76266)</f>
        <v>76266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IFERROR(__xludf.DUMMYFUNCTION("IMPORTRANGE(""https://docs.google.com/spreadsheets/d/1XL5vhW3sbDhbH9Cz0tuDiY8C3ctxq1tqvaCgkFb8cCA/edit?usp=sharing"",""เลย!M467"")"),45587)</f>
        <v>45587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IFERROR(__xludf.DUMMYFUNCTION("IMPORTRANGE(""https://docs.google.com/spreadsheets/d/1XL5vhW3sbDhbH9Cz0tuDiY8C3ctxq1tqvaCgkFb8cCA/edit?usp=sharing"",""เลย!J468"")"),5532)</f>
        <v>5532</v>
      </c>
      <c r="K573" s="202">
        <f ca="1">IF(I573&gt;0,J573*100/I573,0)</f>
        <v>162.70588235294119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IFERROR(__xludf.DUMMYFUNCTION("IMPORTRANGE(""https://docs.google.com/spreadsheets/d/1XL5vhW3sbDhbH9Cz0tuDiY8C3ctxq1tqvaCgkFb8cCA/edit?usp=sharing"",""เลย!J472"")"),4695)</f>
        <v>4695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IFERROR(__xludf.DUMMYFUNCTION("IMPORTRANGE(""https://docs.google.com/spreadsheets/d/1XL5vhW3sbDhbH9Cz0tuDiY8C3ctxq1tqvaCgkFb8cCA/edit?usp=sharing"",""เลย!J473"")"),4)</f>
        <v>4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IFERROR(__xludf.DUMMYFUNCTION("IMPORTRANGE(""https://docs.google.com/spreadsheets/d/1XL5vhW3sbDhbH9Cz0tuDiY8C3ctxq1tqvaCgkFb8cCA/edit?usp=sharing"",""เลย!J474"")"),9)</f>
        <v>9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IFERROR(__xludf.DUMMYFUNCTION("IMPORTRANGE(""https://docs.google.com/spreadsheets/d/1XL5vhW3sbDhbH9Cz0tuDiY8C3ctxq1tqvaCgkFb8cCA/edit?usp=sharing"",""เลย!M475"")"),79879.54)</f>
        <v>79879.539999999994</v>
      </c>
      <c r="O580" s="373">
        <f t="shared" ref="O580:O584" ca="1" si="124">+IF(L580&gt;0,N580*100/L580,0)</f>
        <v>31.001917255297677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IFERROR(__xludf.DUMMYFUNCTION("IMPORTRANGE(""https://docs.google.com/spreadsheets/d/1XL5vhW3sbDhbH9Cz0tuDiY8C3ctxq1tqvaCgkFb8cCA/edit?usp=sharing"",""เลย!M477"")"),79879.54)</f>
        <v>79879.539999999994</v>
      </c>
      <c r="O582" s="169">
        <f t="shared" ca="1" si="124"/>
        <v>31.001917255297677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IFERROR(__xludf.DUMMYFUNCTION("IMPORTRANGE(""https://docs.google.com/spreadsheets/d/1XL5vhW3sbDhbH9Cz0tuDiY8C3ctxq1tqvaCgkFb8cCA/edit?usp=sharing"",""เลย!M479"")"),79879.54)</f>
        <v>79879.539999999994</v>
      </c>
      <c r="O584" s="169">
        <f t="shared" ca="1" si="124"/>
        <v>31.001917255297677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IFERROR(__xludf.DUMMYFUNCTION("IMPORTRANGE(""https://docs.google.com/spreadsheets/d/1XL5vhW3sbDhbH9Cz0tuDiY8C3ctxq1tqvaCgkFb8cCA/edit?usp=sharing"",""เลย!M482"")"),37037)</f>
        <v>37037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IFERROR(__xludf.DUMMYFUNCTION("IMPORTRANGE(""https://docs.google.com/spreadsheets/d/1XL5vhW3sbDhbH9Cz0tuDiY8C3ctxq1tqvaCgkFb8cCA/edit?usp=sharing"",""เลย!M483"")"),42842.54)</f>
        <v>42842.54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IFERROR(__xludf.DUMMYFUNCTION("IMPORTRANGE(""https://docs.google.com/spreadsheets/d/1XL5vhW3sbDhbH9Cz0tuDiY8C3ctxq1tqvaCgkFb8cCA/edit?usp=sharing"",""เลย!J484"")"),4)</f>
        <v>4</v>
      </c>
      <c r="K589" s="163">
        <f t="shared" ref="K589:K596" ca="1" si="125">IF(I589&gt;0,J589*100/I589,0)</f>
        <v>6.666666666666667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IFERROR(__xludf.DUMMYFUNCTION("IMPORTRANGE(""https://docs.google.com/spreadsheets/d/1XL5vhW3sbDhbH9Cz0tuDiY8C3ctxq1tqvaCgkFb8cCA/edit?usp=sharing"",""เลย!J485"")"),1.83)</f>
        <v>1.83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IFERROR(__xludf.DUMMYFUNCTION("IMPORTRANGE(""https://docs.google.com/spreadsheets/d/1XL5vhW3sbDhbH9Cz0tuDiY8C3ctxq1tqvaCgkFb8cCA/edit?usp=sharing"",""เลย!J486"")"),36)</f>
        <v>36</v>
      </c>
      <c r="K591" s="163">
        <f t="shared" ca="1" si="125"/>
        <v>60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IFERROR(__xludf.DUMMYFUNCTION("IMPORTRANGE(""https://docs.google.com/spreadsheets/d/1XL5vhW3sbDhbH9Cz0tuDiY8C3ctxq1tqvaCgkFb8cCA/edit?usp=sharing"",""เลย!J487"")"),27.32)</f>
        <v>27.32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IFERROR(__xludf.DUMMYFUNCTION("IMPORTRANGE(""https://docs.google.com/spreadsheets/d/1XL5vhW3sbDhbH9Cz0tuDiY8C3ctxq1tqvaCgkFb8cCA/edit?usp=sharing"",""เลย!M492"")"),900)</f>
        <v>900</v>
      </c>
      <c r="O597" s="412">
        <f t="shared" ref="O597:O601" ca="1" si="126">+IF(L597&gt;0,N597*100/L597,0)</f>
        <v>10.714285714285714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IFERROR(__xludf.DUMMYFUNCTION("IMPORTRANGE(""https://docs.google.com/spreadsheets/d/1XL5vhW3sbDhbH9Cz0tuDiY8C3ctxq1tqvaCgkFb8cCA/edit?usp=sharing"",""เลย!M494"")"),900)</f>
        <v>900</v>
      </c>
      <c r="O599" s="169">
        <f t="shared" ca="1" si="126"/>
        <v>10.714285714285714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IFERROR(__xludf.DUMMYFUNCTION("IMPORTRANGE(""https://docs.google.com/spreadsheets/d/1XL5vhW3sbDhbH9Cz0tuDiY8C3ctxq1tqvaCgkFb8cCA/edit?usp=sharing"",""เลย!M496"")"),900)</f>
        <v>900</v>
      </c>
      <c r="O601" s="169">
        <f t="shared" ca="1" si="126"/>
        <v>10.714285714285714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IFERROR(__xludf.DUMMYFUNCTION("IMPORTRANGE(""https://docs.google.com/spreadsheets/d/1XL5vhW3sbDhbH9Cz0tuDiY8C3ctxq1tqvaCgkFb8cCA/edit?usp=sharing"",""เลย!M500"")"),900)</f>
        <v>900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IFERROR(__xludf.DUMMYFUNCTION("IMPORTRANGE(""https://docs.google.com/spreadsheets/d/1XL5vhW3sbDhbH9Cz0tuDiY8C3ctxq1tqvaCgkFb8cCA/edit?usp=sharing"",""เลย!J166"")"),0)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IFERROR(__xludf.DUMMYFUNCTION("IMPORTRANGE(""https://docs.google.com/spreadsheets/d/1XL5vhW3sbDhbH9Cz0tuDiY8C3ctxq1tqvaCgkFb8cCA/edit?usp=sharing"",""เลย!J166"")"),0)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IFERROR(__xludf.DUMMYFUNCTION("IMPORTRANGE(""https://docs.google.com/spreadsheets/d/1XL5vhW3sbDhbH9Cz0tuDiY8C3ctxq1tqvaCgkFb8cCA/edit?usp=sharing"",""เลย!J523"")"),12372295.49)</f>
        <v>12372295.49</v>
      </c>
      <c r="K628" s="343">
        <f t="shared" ref="K628:K635" ca="1" si="129">IF(I628&gt;0,J628*100/I628,0)</f>
        <v>86.045560831932377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IFERROR(__xludf.DUMMYFUNCTION("IMPORTRANGE(""https://docs.google.com/spreadsheets/d/1XL5vhW3sbDhbH9Cz0tuDiY8C3ctxq1tqvaCgkFb8cCA/edit?usp=sharing"",""เลย!J524"")"),260)</f>
        <v>260</v>
      </c>
      <c r="K629" s="343">
        <f t="shared" ca="1" si="129"/>
        <v>86.092715231788077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IFERROR(__xludf.DUMMYFUNCTION("IMPORTRANGE(""https://docs.google.com/spreadsheets/d/1XL5vhW3sbDhbH9Cz0tuDiY8C3ctxq1tqvaCgkFb8cCA/edit?usp=sharing"",""เลย!J525"")"),2055260.17)</f>
        <v>2055260.17</v>
      </c>
      <c r="K630" s="343">
        <f t="shared" ca="1" si="129"/>
        <v>11.408886481341877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IFERROR(__xludf.DUMMYFUNCTION("IMPORTRANGE(""https://docs.google.com/spreadsheets/d/1XL5vhW3sbDhbH9Cz0tuDiY8C3ctxq1tqvaCgkFb8cCA/edit?usp=sharing"",""เลย!J526"")"),235)</f>
        <v>235</v>
      </c>
      <c r="K631" s="343">
        <f t="shared" ca="1" si="129"/>
        <v>46.078431372549019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IFERROR(__xludf.DUMMYFUNCTION("IMPORTRANGE(""https://docs.google.com/spreadsheets/d/1XL5vhW3sbDhbH9Cz0tuDiY8C3ctxq1tqvaCgkFb8cCA/edit?usp=sharing"",""เลย!I529"")"),12000000)</f>
        <v>12000000</v>
      </c>
      <c r="J634" s="342">
        <f ca="1">IFERROR(__xludf.DUMMYFUNCTION("IMPORTRANGE(""https://docs.google.com/spreadsheets/d/1XL5vhW3sbDhbH9Cz0tuDiY8C3ctxq1tqvaCgkFb8cCA/edit?usp=sharing"",""เลย!J529"")"),11900000)</f>
        <v>11900000</v>
      </c>
      <c r="K634" s="343">
        <f t="shared" ca="1" si="129"/>
        <v>99.166666666666671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IFERROR(__xludf.DUMMYFUNCTION("IMPORTRANGE(""https://docs.google.com/spreadsheets/d/1XL5vhW3sbDhbH9Cz0tuDiY8C3ctxq1tqvaCgkFb8cCA/edit?usp=sharing"",""เลย!J530"")"),238)</f>
        <v>238</v>
      </c>
      <c r="K635" s="486">
        <f t="shared" ca="1" si="129"/>
        <v>95.2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IFERROR(__xludf.DUMMYFUNCTION("IMPORTRANGE(""https://docs.google.com/spreadsheets/d/1XL5vhW3sbDhbH9Cz0tuDiY8C3ctxq1tqvaCgkFb8cCA/edit#gid=346597447"",""เลย!J541"")"),0)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IFERROR(__xludf.DUMMYFUNCTION("IMPORTRANGE(""https://docs.google.com/spreadsheets/d/1XL5vhW3sbDhbH9Cz0tuDiY8C3ctxq1tqvaCgkFb8cCA/edit#gid=346597447"",""เลย!J542"")"),0)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IFERROR(__xludf.DUMMYFUNCTION("IMPORTRANGE(""https://docs.google.com/spreadsheets/d/1XL5vhW3sbDhbH9Cz0tuDiY8C3ctxq1tqvaCgkFb8cCA/edit#gid=346597447"",""เลย!I543"")"),0)</f>
        <v>0</v>
      </c>
      <c r="J648" s="585">
        <f ca="1">IFERROR(__xludf.DUMMYFUNCTION("IMPORTRANGE(""https://docs.google.com/spreadsheets/d/1XL5vhW3sbDhbH9Cz0tuDiY8C3ctxq1tqvaCgkFb8cCA/edit#gid=346597447"",""เลย!J543"")"),0)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IFERROR(__xludf.DUMMYFUNCTION("IMPORTRANGE(""https://docs.google.com/spreadsheets/d/1XL5vhW3sbDhbH9Cz0tuDiY8C3ctxq1tqvaCgkFb8cCA/edit#gid=346597447"",""เลย!L543"")"),0)</f>
        <v>0</v>
      </c>
      <c r="M648" s="570"/>
      <c r="N648" s="587">
        <f ca="1">IFERROR(__xludf.DUMMYFUNCTION("IMPORTRANGE(""https://docs.google.com/spreadsheets/d/1XL5vhW3sbDhbH9Cz0tuDiY8C3ctxq1tqvaCgkFb8cCA/edit#gid=346597447"",""เลย!M543"")"),0)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IFERROR(__xludf.DUMMYFUNCTION("IMPORTRANGE(""https://docs.google.com/spreadsheets/d/1XL5vhW3sbDhbH9Cz0tuDiY8C3ctxq1tqvaCgkFb8cCA/edit#gid=346597447"",""เลย!I544"")"),0)</f>
        <v>0</v>
      </c>
      <c r="J649" s="585">
        <f ca="1">IFERROR(__xludf.DUMMYFUNCTION("IMPORTRANGE(""https://docs.google.com/spreadsheets/d/1XL5vhW3sbDhbH9Cz0tuDiY8C3ctxq1tqvaCgkFb8cCA/edit#gid=346597447"",""เลย!J544"")"),0)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IFERROR(__xludf.DUMMYFUNCTION("IMPORTRANGE(""https://docs.google.com/spreadsheets/d/1XL5vhW3sbDhbH9Cz0tuDiY8C3ctxq1tqvaCgkFb8cCA/edit#gid=346597447"",""เลย!L544"")"),0)</f>
        <v>0</v>
      </c>
      <c r="M649" s="570"/>
      <c r="N649" s="587">
        <f ca="1">IFERROR(__xludf.DUMMYFUNCTION("IMPORTRANGE(""https://docs.google.com/spreadsheets/d/1XL5vhW3sbDhbH9Cz0tuDiY8C3ctxq1tqvaCgkFb8cCA/edit#gid=346597447"",""เลย!M544"")"),0)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IFERROR(__xludf.DUMMYFUNCTION("IMPORTRANGE(""https://docs.google.com/spreadsheets/d/1XL5vhW3sbDhbH9Cz0tuDiY8C3ctxq1tqvaCgkFb8cCA/edit#gid=346597447"",""เลย!I545"")"),0)</f>
        <v>0</v>
      </c>
      <c r="J650" s="585">
        <f ca="1">IFERROR(__xludf.DUMMYFUNCTION("IMPORTRANGE(""https://docs.google.com/spreadsheets/d/1XL5vhW3sbDhbH9Cz0tuDiY8C3ctxq1tqvaCgkFb8cCA/edit#gid=346597447"",""เลย!J545"")"),0)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IFERROR(__xludf.DUMMYFUNCTION("IMPORTRANGE(""https://docs.google.com/spreadsheets/d/1XL5vhW3sbDhbH9Cz0tuDiY8C3ctxq1tqvaCgkFb8cCA/edit#gid=346597447"",""เลย!L545"")"),0)</f>
        <v>0</v>
      </c>
      <c r="M650" s="570"/>
      <c r="N650" s="587">
        <f ca="1">IFERROR(__xludf.DUMMYFUNCTION("IMPORTRANGE(""https://docs.google.com/spreadsheets/d/1XL5vhW3sbDhbH9Cz0tuDiY8C3ctxq1tqvaCgkFb8cCA/edit#gid=346597447"",""เลย!M545"")"),0)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IFERROR(__xludf.DUMMYFUNCTION("IMPORTRANGE(""https://docs.google.com/spreadsheets/d/1XL5vhW3sbDhbH9Cz0tuDiY8C3ctxq1tqvaCgkFb8cCA/edit#gid=346597447"",""เลย!I546"")"),0)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IFERROR(__xludf.DUMMYFUNCTION("IMPORTRANGE(""https://docs.google.com/spreadsheets/d/1XL5vhW3sbDhbH9Cz0tuDiY8C3ctxq1tqvaCgkFb8cCA/edit#gid=346597447"",""เลย!L546"")"),0)</f>
        <v>0</v>
      </c>
      <c r="M651" s="570"/>
      <c r="N651" s="587">
        <f ca="1">IFERROR(__xludf.DUMMYFUNCTION("IMPORTRANGE(""https://docs.google.com/spreadsheets/d/1XL5vhW3sbDhbH9Cz0tuDiY8C3ctxq1tqvaCgkFb8cCA/edit#gid=346597447"",""เลย!M546"")"),0)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IFERROR(__xludf.DUMMYFUNCTION("IMPORTRANGE(""https://docs.google.com/spreadsheets/d/1XL5vhW3sbDhbH9Cz0tuDiY8C3ctxq1tqvaCgkFb8cCA/edit#gid=346597447"",""เลย!J547"")"),0)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IFERROR(__xludf.DUMMYFUNCTION("IMPORTRANGE(""https://docs.google.com/spreadsheets/d/1XL5vhW3sbDhbH9Cz0tuDiY8C3ctxq1tqvaCgkFb8cCA/edit#gid=346597447"",""เลย!J548"")"),0)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IFERROR(__xludf.DUMMYFUNCTION("IMPORTRANGE(""https://docs.google.com/spreadsheets/d/1XL5vhW3sbDhbH9Cz0tuDiY8C3ctxq1tqvaCgkFb8cCA/edit#gid=346597447"",""เลย!J550"")"),0)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IFERROR(__xludf.DUMMYFUNCTION("IMPORTRANGE(""https://docs.google.com/spreadsheets/d/1XL5vhW3sbDhbH9Cz0tuDiY8C3ctxq1tqvaCgkFb8cCA/edit#gid=346597447"",""เลย!J551"")"),0)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IFERROR(__xludf.DUMMYFUNCTION("IMPORTRANGE(""https://docs.google.com/spreadsheets/d/1XL5vhW3sbDhbH9Cz0tuDiY8C3ctxq1tqvaCgkFb8cCA/edit#gid=346597447"",""เลย!J552"")"),0)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IFERROR(__xludf.DUMMYFUNCTION("IMPORTRANGE(""https://docs.google.com/spreadsheets/d/1XL5vhW3sbDhbH9Cz0tuDiY8C3ctxq1tqvaCgkFb8cCA/edit#gid=346597447"",""เลย!J553"")"),0)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IFERROR(__xludf.DUMMYFUNCTION("IMPORTRANGE(""https://docs.google.com/spreadsheets/d/1XL5vhW3sbDhbH9Cz0tuDiY8C3ctxq1tqvaCgkFb8cCA/edit#gid=346597447"",""เลย!J554"")"),0)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IFERROR(__xludf.DUMMYFUNCTION("IMPORTRANGE(""https://docs.google.com/spreadsheets/d/1XL5vhW3sbDhbH9Cz0tuDiY8C3ctxq1tqvaCgkFb8cCA/edit#gid=346597447"",""เลย!J555"")"),0)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IFERROR(__xludf.DUMMYFUNCTION("IMPORTRANGE(""https://docs.google.com/spreadsheets/d/1XL5vhW3sbDhbH9Cz0tuDiY8C3ctxq1tqvaCgkFb8cCA/edit#gid=346597447"",""เลย!J556"")"),0)</f>
        <v>0</v>
      </c>
      <c r="K661" s="586"/>
      <c r="L661" s="571">
        <f ca="1">IFERROR(__xludf.DUMMYFUNCTION("IMPORTRANGE(""https://docs.google.com/spreadsheets/d/1XL5vhW3sbDhbH9Cz0tuDiY8C3ctxq1tqvaCgkFb8cCA/edit#gid=346597447"",""เลย!L556"")"),0)</f>
        <v>0</v>
      </c>
      <c r="M661" s="570"/>
      <c r="N661" s="587">
        <f ca="1">IFERROR(__xludf.DUMMYFUNCTION("IMPORTRANGE(""https://docs.google.com/spreadsheets/d/1XL5vhW3sbDhbH9Cz0tuDiY8C3ctxq1tqvaCgkFb8cCA/edit#gid=346597447"",""เลย!M556"")"),0)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IFERROR(__xludf.DUMMYFUNCTION("IMPORTRANGE(""https://docs.google.com/spreadsheets/d/1XL5vhW3sbDhbH9Cz0tuDiY8C3ctxq1tqvaCgkFb8cCA/edit#gid=346597447"",""เลย!J557"")"),0)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IFERROR(__xludf.DUMMYFUNCTION("IMPORTRANGE(""https://docs.google.com/spreadsheets/d/1XL5vhW3sbDhbH9Cz0tuDiY8C3ctxq1tqvaCgkFb8cCA/edit#gid=346597447"",""เลย!I558"")"),0)</f>
        <v>0</v>
      </c>
      <c r="J663" s="585">
        <f ca="1">IFERROR(__xludf.DUMMYFUNCTION("IMPORTRANGE(""https://docs.google.com/spreadsheets/d/1XL5vhW3sbDhbH9Cz0tuDiY8C3ctxq1tqvaCgkFb8cCA/edit#gid=346597447"",""เลย!J558"")"),0)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IFERROR(__xludf.DUMMYFUNCTION("IMPORTRANGE(""https://docs.google.com/spreadsheets/d/1XL5vhW3sbDhbH9Cz0tuDiY8C3ctxq1tqvaCgkFb8cCA/edit#gid=346597447"",""เลย!I560"")"),0)</f>
        <v>0</v>
      </c>
      <c r="J665" s="585">
        <f ca="1">IFERROR(__xludf.DUMMYFUNCTION("IMPORTRANGE(""https://docs.google.com/spreadsheets/d/1XL5vhW3sbDhbH9Cz0tuDiY8C3ctxq1tqvaCgkFb8cCA/edit#gid=346597447"",""เลย!J560"")"),0)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IFERROR(__xludf.DUMMYFUNCTION("IMPORTRANGE(""https://docs.google.com/spreadsheets/d/1XL5vhW3sbDhbH9Cz0tuDiY8C3ctxq1tqvaCgkFb8cCA/edit#gid=346597447"",""เลย!L560"")"),0)</f>
        <v>0</v>
      </c>
      <c r="M665" s="570"/>
      <c r="N665" s="587">
        <f ca="1">IFERROR(__xludf.DUMMYFUNCTION("IMPORTRANGE(""https://docs.google.com/spreadsheets/d/1XL5vhW3sbDhbH9Cz0tuDiY8C3ctxq1tqvaCgkFb8cCA/edit#gid=346597447"",""เลย!M560"")"),0)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IFERROR(__xludf.DUMMYFUNCTION("IMPORTRANGE(""https://docs.google.com/spreadsheets/d/1XL5vhW3sbDhbH9Cz0tuDiY8C3ctxq1tqvaCgkFb8cCA/edit#gid=346597447"",""เลย!J561"")"),0)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IFERROR(__xludf.DUMMYFUNCTION("IMPORTRANGE(""https://docs.google.com/spreadsheets/d/1XL5vhW3sbDhbH9Cz0tuDiY8C3ctxq1tqvaCgkFb8cCA/edit#gid=346597447"",""เลย!J562"")"),0)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IFERROR(__xludf.DUMMYFUNCTION("IMPORTRANGE(""https://docs.google.com/spreadsheets/d/1XL5vhW3sbDhbH9Cz0tuDiY8C3ctxq1tqvaCgkFb8cCA/edit#gid=346597447"",""เลย!I563"")"),0)</f>
        <v>0</v>
      </c>
      <c r="J668" s="585">
        <f ca="1">IFERROR(__xludf.DUMMYFUNCTION("IMPORTRANGE(""https://docs.google.com/spreadsheets/d/1XL5vhW3sbDhbH9Cz0tuDiY8C3ctxq1tqvaCgkFb8cCA/edit#gid=346597447"",""เลย!J563"")"),0)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IFERROR(__xludf.DUMMYFUNCTION("IMPORTRANGE(""https://docs.google.com/spreadsheets/d/1XL5vhW3sbDhbH9Cz0tuDiY8C3ctxq1tqvaCgkFb8cCA/edit#gid=346597447"",""เลย!L563"")"),0)</f>
        <v>0</v>
      </c>
      <c r="M668" s="570"/>
      <c r="N668" s="587">
        <f ca="1">IFERROR(__xludf.DUMMYFUNCTION("IMPORTRANGE(""https://docs.google.com/spreadsheets/d/1XL5vhW3sbDhbH9Cz0tuDiY8C3ctxq1tqvaCgkFb8cCA/edit#gid=346597447"",""เลย!M563"")"),0)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IFERROR(__xludf.DUMMYFUNCTION("IMPORTRANGE(""https://docs.google.com/spreadsheets/d/1XL5vhW3sbDhbH9Cz0tuDiY8C3ctxq1tqvaCgkFb8cCA/edit#gid=346597447"",""เลย!J564"")"),0)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IFERROR(__xludf.DUMMYFUNCTION("IMPORTRANGE(""https://docs.google.com/spreadsheets/d/1XL5vhW3sbDhbH9Cz0tuDiY8C3ctxq1tqvaCgkFb8cCA/edit#gid=346597447"",""เลย!J565"")"),0)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IFERROR(__xludf.DUMMYFUNCTION("IMPORTRANGE(""https://docs.google.com/spreadsheets/d/1XL5vhW3sbDhbH9Cz0tuDiY8C3ctxq1tqvaCgkFb8cCA/edit#gid=346597447"",""เลย!I566"")"),0)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IFERROR(__xludf.DUMMYFUNCTION("IMPORTRANGE(""https://docs.google.com/spreadsheets/d/1XL5vhW3sbDhbH9Cz0tuDiY8C3ctxq1tqvaCgkFb8cCA/edit#gid=346597447"",""เลย!L566"")"),0)</f>
        <v>0</v>
      </c>
      <c r="M671" s="570"/>
      <c r="N671" s="587">
        <f ca="1">IFERROR(__xludf.DUMMYFUNCTION("IMPORTRANGE(""https://docs.google.com/spreadsheets/d/1XL5vhW3sbDhbH9Cz0tuDiY8C3ctxq1tqvaCgkFb8cCA/edit#gid=346597447"",""เลย!M566"")"),0)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IFERROR(__xludf.DUMMYFUNCTION("IMPORTRANGE(""https://docs.google.com/spreadsheets/d/1XL5vhW3sbDhbH9Cz0tuDiY8C3ctxq1tqvaCgkFb8cCA/edit#gid=346597447"",""เลย!J567"")"),0)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IFERROR(__xludf.DUMMYFUNCTION("IMPORTRANGE(""https://docs.google.com/spreadsheets/d/1XL5vhW3sbDhbH9Cz0tuDiY8C3ctxq1tqvaCgkFb8cCA/edit#gid=346597447"",""เลย!J568"")"),0)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IFERROR(__xludf.DUMMYFUNCTION("IMPORTRANGE(""https://docs.google.com/spreadsheets/d/1XL5vhW3sbDhbH9Cz0tuDiY8C3ctxq1tqvaCgkFb8cCA/edit#gid=346597447"",""เลย!J569"")"),0)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IFERROR(__xludf.DUMMYFUNCTION("IMPORTRANGE(""https://docs.google.com/spreadsheets/d/1XL5vhW3sbDhbH9Cz0tuDiY8C3ctxq1tqvaCgkFb8cCA/edit#gid=346597447"",""เลย!J570"")"),0)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IFERROR(__xludf.DUMMYFUNCTION("IMPORTRANGE(""https://docs.google.com/spreadsheets/d/1XL5vhW3sbDhbH9Cz0tuDiY8C3ctxq1tqvaCgkFb8cCA/edit#gid=346597447"",""เลย!J571"")"),0)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IFERROR(__xludf.DUMMYFUNCTION("IMPORTRANGE(""https://docs.google.com/spreadsheets/d/1XL5vhW3sbDhbH9Cz0tuDiY8C3ctxq1tqvaCgkFb8cCA/edit#gid=346597447"",""เลย!J572"")"),0)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284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8662716</v>
      </c>
      <c r="M8" s="23">
        <f t="shared" ca="1" si="0"/>
        <v>4726644</v>
      </c>
      <c r="N8" s="23">
        <f t="shared" ca="1" si="0"/>
        <v>5238939.709999999</v>
      </c>
      <c r="O8" s="22">
        <f t="shared" ref="O8:O16" ca="1" si="1">IF(L8&gt;0,N8*100/L8,0)</f>
        <v>60.476872495877721</v>
      </c>
      <c r="P8" s="22">
        <f t="shared" ref="P8:P16" ca="1" si="2">IF(M8&gt;0,N8*100/M8,0)</f>
        <v>110.83846615061339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8662716</v>
      </c>
      <c r="M10" s="30">
        <f t="shared" ca="1" si="4"/>
        <v>4726644</v>
      </c>
      <c r="N10" s="30">
        <f t="shared" ca="1" si="4"/>
        <v>5238939.709999999</v>
      </c>
      <c r="O10" s="29">
        <f t="shared" ca="1" si="1"/>
        <v>60.476872495877721</v>
      </c>
      <c r="P10" s="29">
        <f t="shared" ca="1" si="2"/>
        <v>110.83846615061339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7725716</v>
      </c>
      <c r="M12" s="38">
        <f t="shared" ca="1" si="6"/>
        <v>3789644</v>
      </c>
      <c r="N12" s="38">
        <f t="shared" ca="1" si="6"/>
        <v>4301939.709999999</v>
      </c>
      <c r="O12" s="38">
        <f t="shared" ca="1" si="1"/>
        <v>55.683378860936628</v>
      </c>
      <c r="P12" s="38">
        <f t="shared" ca="1" si="2"/>
        <v>113.51830699664661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5372216</v>
      </c>
      <c r="M14" s="38">
        <f t="shared" si="8"/>
        <v>0</v>
      </c>
      <c r="N14" s="38">
        <f t="shared" ca="1" si="8"/>
        <v>1427772.2499999988</v>
      </c>
      <c r="O14" s="38">
        <f t="shared" ca="1" si="1"/>
        <v>26.576970285632573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5482895</v>
      </c>
      <c r="M18" s="23">
        <f t="shared" ca="1" si="11"/>
        <v>4726644</v>
      </c>
      <c r="N18" s="23">
        <f t="shared" ca="1" si="11"/>
        <v>3811167.46</v>
      </c>
      <c r="O18" s="22">
        <f t="shared" ref="O18:O20" ca="1" si="12">IF(L18&gt;0,N18*100/L18,0)</f>
        <v>69.510130323487871</v>
      </c>
      <c r="P18" s="22">
        <f t="shared" ref="P18:P26" ca="1" si="13">IF(M18&gt;0,N18*100/M18,0)</f>
        <v>80.631574114741881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5482895</v>
      </c>
      <c r="M20" s="30">
        <f t="shared" ca="1" si="15"/>
        <v>4726644</v>
      </c>
      <c r="N20" s="30">
        <f t="shared" ca="1" si="15"/>
        <v>3811167.46</v>
      </c>
      <c r="O20" s="29">
        <f t="shared" ca="1" si="12"/>
        <v>69.510130323487871</v>
      </c>
      <c r="P20" s="29">
        <f t="shared" ca="1" si="13"/>
        <v>80.631574114741881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4545895</v>
      </c>
      <c r="M22" s="41">
        <f t="shared" ca="1" si="18"/>
        <v>3789644</v>
      </c>
      <c r="N22" s="38">
        <f t="shared" ca="1" si="18"/>
        <v>2874167.46</v>
      </c>
      <c r="O22" s="38">
        <f t="shared" ca="1" si="17"/>
        <v>63.225557563472101</v>
      </c>
      <c r="P22" s="38">
        <f t="shared" ca="1" si="13"/>
        <v>75.842677043015129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3179821</v>
      </c>
      <c r="M28" s="23">
        <f t="shared" si="23"/>
        <v>0</v>
      </c>
      <c r="N28" s="23">
        <f t="shared" ca="1" si="23"/>
        <v>1427772.2499999988</v>
      </c>
      <c r="O28" s="22">
        <f t="shared" ref="O28:O30" ca="1" si="24">IF(L28&gt;0,N28*100/L28,0)</f>
        <v>44.901025875355842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3179821</v>
      </c>
      <c r="M30" s="30">
        <f t="shared" si="27"/>
        <v>0</v>
      </c>
      <c r="N30" s="30">
        <f t="shared" ca="1" si="27"/>
        <v>1427772.2499999988</v>
      </c>
      <c r="O30" s="29">
        <f t="shared" ca="1" si="24"/>
        <v>44.901025875355842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3179821</v>
      </c>
      <c r="M32" s="38">
        <f t="shared" si="30"/>
        <v>0</v>
      </c>
      <c r="N32" s="38">
        <f t="shared" ca="1" si="30"/>
        <v>1427772.2499999988</v>
      </c>
      <c r="O32" s="38">
        <f t="shared" ca="1" si="29"/>
        <v>44.901025875355842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3179821</v>
      </c>
      <c r="M34" s="38">
        <f t="shared" si="32"/>
        <v>0</v>
      </c>
      <c r="N34" s="38">
        <f t="shared" ca="1" si="32"/>
        <v>1427772.2499999988</v>
      </c>
      <c r="O34" s="38">
        <f t="shared" ca="1" si="29"/>
        <v>44.901025875355842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5482895</v>
      </c>
      <c r="M37" s="54">
        <f t="shared" ca="1" si="33"/>
        <v>4726644</v>
      </c>
      <c r="N37" s="54">
        <f t="shared" ca="1" si="33"/>
        <v>3811167.4600000004</v>
      </c>
      <c r="O37" s="55">
        <f t="shared" ca="1" si="29"/>
        <v>69.510130323487871</v>
      </c>
      <c r="P37" s="55">
        <f t="shared" ca="1" si="25"/>
        <v>80.631574114741895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1545600</v>
      </c>
      <c r="N41" s="78">
        <f t="shared" ca="1" si="34"/>
        <v>1445278.24</v>
      </c>
      <c r="O41" s="77">
        <f t="shared" ref="O41:O43" ca="1" si="35">IF(L41&gt;0,N41*100/L41,0)</f>
        <v>82.394289949261733</v>
      </c>
      <c r="P41" s="77">
        <f t="shared" ref="P41:P43" ca="1" si="36">IF(M41&gt;0,N41*100/M41,0)</f>
        <v>93.509202898550726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1545600</v>
      </c>
      <c r="N43" s="78">
        <f t="shared" ca="1" si="38"/>
        <v>1445278.24</v>
      </c>
      <c r="O43" s="77">
        <f t="shared" ca="1" si="35"/>
        <v>82.394289949261733</v>
      </c>
      <c r="P43" s="77">
        <f t="shared" ca="1" si="36"/>
        <v>93.509202898550726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2">
        <f ca="1">IFERROR(__xludf.DUMMYFUNCTION("IMPORTRANGE(""https://docs.google.com/spreadsheets/d/1Yj_ptqi66GCucihVvJfMjLAmec39IyEx_6qawtMGysU/edit?usp=sharing"",""สบก!Q50"")"),625600)</f>
        <v>625600</v>
      </c>
      <c r="N45" s="622">
        <f ca="1">IFERROR(__xludf.DUMMYFUNCTION("IMPORTRANGE(""https://docs.google.com/spreadsheets/d/1Yj_ptqi66GCucihVvJfMjLAmec39IyEx_6qawtMGysU/edit?usp=sharing"",""สบก!R50"")"),525278.24)</f>
        <v>525278.24</v>
      </c>
      <c r="O45" s="623">
        <f ca="1">IF(L45&gt;0,N45*100/L45,0)</f>
        <v>62.97545138472605</v>
      </c>
      <c r="P45" s="623">
        <f ca="1">IF(M45&gt;0,N45*100/M45,0)</f>
        <v>83.963913043478257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IFERROR(__xludf.DUMMYFUNCTION("IMPORTRANGE(""https://docs.google.com/spreadsheets/d/1Yj_ptqi66GCucihVvJfMjLAmec39IyEx_6qawtMGysU/edit?usp=sharing"",""สบก!M50"")"),834100)</f>
        <v>834100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IFERROR(__xludf.DUMMYFUNCTION("IMPORTRANGE(""https://docs.google.com/spreadsheets/d/1Yj_ptqi66GCucihVvJfMjLAmec39IyEx_6qawtMGysU/edit?usp=sharing"",""สบก!N50"")"),0)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IFERROR(__xludf.DUMMYFUNCTION("IMPORTRANGE(""https://docs.google.com/spreadsheets/d/1Yj_ptqi66GCucihVvJfMjLAmec39IyEx_6qawtMGysU/edit?usp=sharing"",""สบก!O50"")"),920000)</f>
        <v>920000</v>
      </c>
      <c r="M49" s="625">
        <f ca="1">L49</f>
        <v>920000</v>
      </c>
      <c r="N49" s="622">
        <f ca="1">IFERROR(__xludf.DUMMYFUNCTION("IMPORTRANGE(""https://docs.google.com/spreadsheets/d/1Yj_ptqi66GCucihVvJfMjLAmec39IyEx_6qawtMGysU/edit?usp=sharing"",""สบก!S50"")"),920000)</f>
        <v>920000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543564</v>
      </c>
      <c r="N53" s="121">
        <f t="shared" ca="1" si="39"/>
        <v>514221.36</v>
      </c>
      <c r="O53" s="120">
        <f t="shared" ref="O53:O55" ca="1" si="40">IF(L53&gt;0,N53*100/L53,0)</f>
        <v>74.784956369982552</v>
      </c>
      <c r="P53" s="120">
        <f t="shared" ref="P53:P55" ca="1" si="41">IF(M53&gt;0,N53*100/M53,0)</f>
        <v>94.601805859107671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543564</v>
      </c>
      <c r="N55" s="121">
        <f t="shared" ca="1" si="43"/>
        <v>514221.36</v>
      </c>
      <c r="O55" s="120">
        <f t="shared" ca="1" si="40"/>
        <v>74.784956369982552</v>
      </c>
      <c r="P55" s="120">
        <f t="shared" ca="1" si="41"/>
        <v>94.601805859107671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2">
        <f ca="1">IFERROR(__xludf.DUMMYFUNCTION("IMPORTRANGE(""https://docs.google.com/spreadsheets/d/1Yj_ptqi66GCucihVvJfMjLAmec39IyEx_6qawtMGysU/edit?usp=sharing"",""สบก!Z50"")"),543564)</f>
        <v>543564</v>
      </c>
      <c r="N57" s="622">
        <f ca="1">IFERROR(__xludf.DUMMYFUNCTION("IMPORTRANGE(""https://docs.google.com/spreadsheets/d/1Yj_ptqi66GCucihVvJfMjLAmec39IyEx_6qawtMGysU/edit?usp=sharing"",""สบก!AA50"")"),514221.36)</f>
        <v>514221.36</v>
      </c>
      <c r="O57" s="623">
        <f ca="1">IF(L57&gt;0,N57*100/L57,0)</f>
        <v>74.784956369982552</v>
      </c>
      <c r="P57" s="623">
        <f ca="1">IF(M57&gt;0,N57*100/M57,0)</f>
        <v>94.601805859107671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IFERROR(__xludf.DUMMYFUNCTION("IMPORTRANGE(""https://docs.google.com/spreadsheets/d/1Yj_ptqi66GCucihVvJfMjLAmec39IyEx_6qawtMGysU/edit?usp=sharing"",""สบก!V50"")"),687600)</f>
        <v>687600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IFERROR(__xludf.DUMMYFUNCTION("IMPORTRANGE(""https://docs.google.com/spreadsheets/d/1Yj_ptqi66GCucihVvJfMjLAmec39IyEx_6qawtMGysU/edit?usp=sharing"",""สบก!W50"")"),0)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IFERROR(__xludf.DUMMYFUNCTION("IMPORTRANGE(""https://docs.google.com/spreadsheets/d/1Yj_ptqi66GCucihVvJfMjLAmec39IyEx_6qawtMGysU/edit?usp=sharing"",""สบก!X50"")"),0)</f>
        <v>0</v>
      </c>
      <c r="M61" s="625"/>
      <c r="N61" s="622">
        <f ca="1">IFERROR(__xludf.DUMMYFUNCTION("IMPORTRANGE(""https://docs.google.com/spreadsheets/d/1Yj_ptqi66GCucihVvJfMjLAmec39IyEx_6qawtMGysU/edit?usp=sharing"",""สบก!AB50"")"),0)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850320</v>
      </c>
      <c r="N66" s="152">
        <f t="shared" ca="1" si="45"/>
        <v>705159.64</v>
      </c>
      <c r="O66" s="151">
        <f t="shared" ref="O66:O68" ca="1" si="46">IF(L66&gt;0,N66*100/L66,0)</f>
        <v>76.101838981221675</v>
      </c>
      <c r="P66" s="151">
        <f t="shared" ref="P66:P68" ca="1" si="47">IF(M66&gt;0,N66*100/M66,0)</f>
        <v>82.928737416502017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850320</v>
      </c>
      <c r="N68" s="157">
        <f t="shared" ca="1" si="49"/>
        <v>705159.64</v>
      </c>
      <c r="O68" s="156">
        <f t="shared" ca="1" si="46"/>
        <v>76.101838981221675</v>
      </c>
      <c r="P68" s="156">
        <f t="shared" ca="1" si="47"/>
        <v>82.928737416502017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6">
        <f ca="1">IFERROR(__xludf.DUMMYFUNCTION("IMPORTRANGE(""https://docs.google.com/spreadsheets/d/1Yj_ptqi66GCucihVvJfMjLAmec39IyEx_6qawtMGysU/edit?usp=sharing"",""สบก!AI50"")"),850320)</f>
        <v>850320</v>
      </c>
      <c r="N70" s="627">
        <f ca="1">IFERROR(__xludf.DUMMYFUNCTION("IMPORTRANGE(""https://docs.google.com/spreadsheets/d/1Yj_ptqi66GCucihVvJfMjLAmec39IyEx_6qawtMGysU/edit?usp=sharing"",""สบก!AJ50"")"),705159.64)</f>
        <v>705159.64</v>
      </c>
      <c r="O70" s="169">
        <f ca="1">IF(L70&gt;0,N70*100/L70,0)</f>
        <v>76.101838981221675</v>
      </c>
      <c r="P70" s="169">
        <f ca="1">IF(M70&gt;0,N70*100/M70,0)</f>
        <v>82.928737416502017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IFERROR(__xludf.DUMMYFUNCTION("IMPORTRANGE(""https://docs.google.com/spreadsheets/d/1Yj_ptqi66GCucihVvJfMjLAmec39IyEx_6qawtMGysU/edit?usp=sharing"",""สบก!AG50"")"),0)</f>
        <v>0</v>
      </c>
      <c r="M74" s="625"/>
      <c r="N74" s="622">
        <f ca="1">IFERROR(__xludf.DUMMYFUNCTION("IMPORTRANGE(""https://docs.google.com/spreadsheets/d/1Yj_ptqi66GCucihVvJfMjLAmec39IyEx_6qawtMGysU/edit?usp=sharing"",""สบก!AK50"")"),0)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IFERROR(__xludf.DUMMYFUNCTION("IMPORTRANGE(""https://docs.google.com/spreadsheets/d/1Yj_ptqi66GCucihVvJfMjLAmec39IyEx_6qawtMGysU/edit?usp=sharing"",""สบก!AR50"")"),0)</f>
        <v>0</v>
      </c>
      <c r="N98" s="627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IFERROR(__xludf.DUMMYFUNCTION("IMPORTRANGE(""https://docs.google.com/spreadsheets/d/1Yj_ptqi66GCucihVvJfMjLAmec39IyEx_6qawtMGysU/edit?usp=sharing"",""สบก!AP50"")"),0)</f>
        <v>0</v>
      </c>
      <c r="M102" s="625"/>
      <c r="N102" s="622">
        <f ca="1">IFERROR(__xludf.DUMMYFUNCTION("IMPORTRANGE(""https://docs.google.com/spreadsheets/d/1Yj_ptqi66GCucihVvJfMjLAmec39IyEx_6qawtMGysU/edit?usp=sharing"",""สบก!AT50"")"),0)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IFERROR(__xludf.DUMMYFUNCTION("IMPORTRANGE(""https://docs.google.com/spreadsheets/d/1Yj_ptqi66GCucihVvJfMjLAmec39IyEx_6qawtMGysU/edit?usp=sharing"",""สบก!BA50"")"),0)</f>
        <v>0</v>
      </c>
      <c r="N122" s="627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IFERROR(__xludf.DUMMYFUNCTION("IMPORTRANGE(""https://docs.google.com/spreadsheets/d/1Yj_ptqi66GCucihVvJfMjLAmec39IyEx_6qawtMGysU/edit?usp=sharing"",""สบก!AY50"")"),0)</f>
        <v>0</v>
      </c>
      <c r="M126" s="625"/>
      <c r="N126" s="622">
        <f ca="1">IFERROR(__xludf.DUMMYFUNCTION("IMPORTRANGE(""https://docs.google.com/spreadsheets/d/1Yj_ptqi66GCucihVvJfMjLAmec39IyEx_6qawtMGysU/edit?usp=sharing"",""สบก!BC50"")"),0)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79345</v>
      </c>
      <c r="N140" s="152">
        <f t="shared" ca="1" si="64"/>
        <v>77244</v>
      </c>
      <c r="O140" s="151">
        <f t="shared" ref="O140:O142" ca="1" si="65">IF(L140&gt;0,N140*100/L140,0)</f>
        <v>89.818604651162786</v>
      </c>
      <c r="P140" s="151">
        <f t="shared" ref="P140:P142" ca="1" si="66">IF(M140&gt;0,N140*100/M140,0)</f>
        <v>97.352070073728655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79345</v>
      </c>
      <c r="N142" s="157">
        <f t="shared" ca="1" si="68"/>
        <v>77244</v>
      </c>
      <c r="O142" s="156">
        <f t="shared" ca="1" si="65"/>
        <v>89.818604651162786</v>
      </c>
      <c r="P142" s="156">
        <f t="shared" ca="1" si="66"/>
        <v>97.352070073728655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626">
        <f ca="1">IFERROR(__xludf.DUMMYFUNCTION("IMPORTRANGE(""https://docs.google.com/spreadsheets/d/1Yj_ptqi66GCucihVvJfMjLAmec39IyEx_6qawtMGysU/edit?usp=sharing"",""สบก!BJ50"")"),79345)</f>
        <v>79345</v>
      </c>
      <c r="N144" s="627">
        <f ca="1">IFERROR(__xludf.DUMMYFUNCTION("IMPORTRANGE(""https://docs.google.com/spreadsheets/d/1Yj_ptqi66GCucihVvJfMjLAmec39IyEx_6qawtMGysU/edit?usp=sharing"",""สบก!BK50"")"),77244)</f>
        <v>77244</v>
      </c>
      <c r="O144" s="169">
        <f ca="1">IF(L144&gt;0,N144*100/L144,0)</f>
        <v>89.818604651162786</v>
      </c>
      <c r="P144" s="169">
        <f ca="1">IF(M144&gt;0,N144*100/M144,0)</f>
        <v>97.352070073728655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IFERROR(__xludf.DUMMYFUNCTION("IMPORTRANGE(""https://docs.google.com/spreadsheets/d/1Yj_ptqi66GCucihVvJfMjLAmec39IyEx_6qawtMGysU/edit?usp=sharing"",""สบก!BH50"")"),0)</f>
        <v>0</v>
      </c>
      <c r="M148" s="625"/>
      <c r="N148" s="622">
        <f ca="1">IFERROR(__xludf.DUMMYFUNCTION("IMPORTRANGE(""https://docs.google.com/spreadsheets/d/1Yj_ptqi66GCucihVvJfMjLAmec39IyEx_6qawtMGysU/edit?usp=sharing"",""สบก!BL50"")"),0)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IFERROR(__xludf.DUMMYFUNCTION("IMPORTRANGE(""https://docs.google.com/spreadsheets/d/1XL5vhW3sbDhbH9Cz0tuDiY8C3ctxq1tqvaCgkFb8cCA/edit?usp=sharing"",""ศรีสะเกษ!J84"")"),58)</f>
        <v>58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IFERROR(__xludf.DUMMYFUNCTION("IMPORTRANGE(""https://docs.google.com/spreadsheets/d/1XL5vhW3sbDhbH9Cz0tuDiY8C3ctxq1tqvaCgkFb8cCA/edit?usp=sharing"",""ศรีสะเกษ!J85"")"),58)</f>
        <v>58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IFERROR(__xludf.DUMMYFUNCTION("IMPORTRANGE(""https://docs.google.com/spreadsheets/d/1Yj_ptqi66GCucihVvJfMjLAmec39IyEx_6qawtMGysU/edit?usp=sharing"",""สบก!BS50"")"),21125)</f>
        <v>21125</v>
      </c>
      <c r="N224" s="627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IFERROR(__xludf.DUMMYFUNCTION("IMPORTRANGE(""https://docs.google.com/spreadsheets/d/1Yj_ptqi66GCucihVvJfMjLAmec39IyEx_6qawtMGysU/edit?usp=sharing"",""สบก!BQ50"")"),0)</f>
        <v>0</v>
      </c>
      <c r="M228" s="625"/>
      <c r="N228" s="622">
        <f ca="1">IFERROR(__xludf.DUMMYFUNCTION("IMPORTRANGE(""https://docs.google.com/spreadsheets/d/1Yj_ptqi66GCucihVvJfMjLAmec39IyEx_6qawtMGysU/edit?usp=sharing"",""สบก!BU50"")"),0)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89.4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89.4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IFERROR(__xludf.DUMMYFUNCTION("IMPORTRANGE(""https://docs.google.com/spreadsheets/d/1Yj_ptqi66GCucihVvJfMjLAmec39IyEx_6qawtMGysU/edit?usp=sharing"",""สบก!CB50"")"),47500)</f>
        <v>47500</v>
      </c>
      <c r="N254" s="627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89.4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IFERROR(__xludf.DUMMYFUNCTION("IMPORTRANGE(""https://docs.google.com/spreadsheets/d/1Yj_ptqi66GCucihVvJfMjLAmec39IyEx_6qawtMGysU/edit?usp=sharing"",""สบก!BZ50"")"),0)</f>
        <v>0</v>
      </c>
      <c r="M258" s="625"/>
      <c r="N258" s="622">
        <f ca="1">IFERROR(__xludf.DUMMYFUNCTION("IMPORTRANGE(""https://docs.google.com/spreadsheets/d/1Yj_ptqi66GCucihVvJfMjLAmec39IyEx_6qawtMGysU/edit?usp=sharing"",""สบก!CD50"")"),0)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108527.06</v>
      </c>
      <c r="O271" s="151">
        <f t="shared" ref="O271:O273" ca="1" si="84">IF(L271&gt;0,N271*100/L271,0)</f>
        <v>59.110599128540308</v>
      </c>
      <c r="P271" s="151">
        <f t="shared" ref="P271:P273" ca="1" si="85">IF(M271&gt;0,N271*100/M271,0)</f>
        <v>67.157834158415838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108527.06</v>
      </c>
      <c r="O273" s="156">
        <f t="shared" ca="1" si="84"/>
        <v>59.110599128540308</v>
      </c>
      <c r="P273" s="156">
        <f t="shared" ca="1" si="85"/>
        <v>67.157834158415838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IFERROR(__xludf.DUMMYFUNCTION("IMPORTRANGE(""https://docs.google.com/spreadsheets/d/1Yj_ptqi66GCucihVvJfMjLAmec39IyEx_6qawtMGysU/edit?usp=sharing"",""สบก!CK50"")"),161600)</f>
        <v>161600</v>
      </c>
      <c r="N275" s="627">
        <f ca="1">IFERROR(__xludf.DUMMYFUNCTION("IMPORTRANGE(""https://docs.google.com/spreadsheets/d/1Yj_ptqi66GCucihVvJfMjLAmec39IyEx_6qawtMGysU/edit?usp=sharing"",""สบก!CL50"")"),108527.06)</f>
        <v>108527.06</v>
      </c>
      <c r="O275" s="169">
        <f ca="1">IF(L275&gt;0,N275*100/L275,0)</f>
        <v>59.110599128540308</v>
      </c>
      <c r="P275" s="169">
        <f ca="1">IF(M275&gt;0,N275*100/M275,0)</f>
        <v>67.157834158415838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IFERROR(__xludf.DUMMYFUNCTION("IMPORTRANGE(""https://docs.google.com/spreadsheets/d/1Yj_ptqi66GCucihVvJfMjLAmec39IyEx_6qawtMGysU/edit?usp=sharing"",""สบก!CI50"")"),0)</f>
        <v>0</v>
      </c>
      <c r="M279" s="625"/>
      <c r="N279" s="622">
        <f ca="1">IFERROR(__xludf.DUMMYFUNCTION("IMPORTRANGE(""https://docs.google.com/spreadsheets/d/1Yj_ptqi66GCucihVvJfMjLAmec39IyEx_6qawtMGysU/edit?usp=sharing"",""สบก!CM50"")"),0)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IFERROR(__xludf.DUMMYFUNCTION("IMPORTRANGE(""https://docs.google.com/spreadsheets/d/1Yj_ptqi66GCucihVvJfMjLAmec39IyEx_6qawtMGysU/edit?usp=sharing"",""สบก!CT50"")"),0)</f>
        <v>0</v>
      </c>
      <c r="N294" s="627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IFERROR(__xludf.DUMMYFUNCTION("IMPORTRANGE(""https://docs.google.com/spreadsheets/d/1Yj_ptqi66GCucihVvJfMjLAmec39IyEx_6qawtMGysU/edit?usp=sharing"",""สบก!CR50"")"),0)</f>
        <v>0</v>
      </c>
      <c r="M298" s="625"/>
      <c r="N298" s="622">
        <f ca="1">IFERROR(__xludf.DUMMYFUNCTION("IMPORTRANGE(""https://docs.google.com/spreadsheets/d/1Yj_ptqi66GCucihVvJfMjLAmec39IyEx_6qawtMGysU/edit?usp=sharing"",""สบก!CV50"")"),0)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IFERROR(__xludf.DUMMYFUNCTION("IMPORTRANGE(""https://docs.google.com/spreadsheets/d/1Yj_ptqi66GCucihVvJfMjLAmec39IyEx_6qawtMGysU/edit?usp=sharing"",""สบก!DC50"")"),0)</f>
        <v>0</v>
      </c>
      <c r="N314" s="627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IFERROR(__xludf.DUMMYFUNCTION("IMPORTRANGE(""https://docs.google.com/spreadsheets/d/1Yj_ptqi66GCucihVvJfMjLAmec39IyEx_6qawtMGysU/edit?usp=sharing"",""สบก!DA50"")"),0)</f>
        <v>0</v>
      </c>
      <c r="M318" s="625"/>
      <c r="N318" s="622">
        <f ca="1">IFERROR(__xludf.DUMMYFUNCTION("IMPORTRANGE(""https://docs.google.com/spreadsheets/d/1Yj_ptqi66GCucihVvJfMjLAmec39IyEx_6qawtMGysU/edit?usp=sharing"",""สบก!DE50"")"),0)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IFERROR(__xludf.DUMMYFUNCTION("IMPORTRANGE(""https://docs.google.com/spreadsheets/d/1XL5vhW3sbDhbH9Cz0tuDiY8C3ctxq1tqvaCgkFb8cCA/edit?usp=sharing"",""ศรีสะเกษ!J228"")"),802)</f>
        <v>802</v>
      </c>
      <c r="K328" s="318">
        <f ca="1">IF(I328&gt;0,J328*100/I328,0)</f>
        <v>58.115942028985508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1477590</v>
      </c>
      <c r="N329" s="152">
        <f t="shared" ca="1" si="98"/>
        <v>897147.16</v>
      </c>
      <c r="O329" s="151">
        <f t="shared" ref="O329:O331" ca="1" si="99">IF(L329&gt;0,N329*100/L329,0)</f>
        <v>51.712644751479935</v>
      </c>
      <c r="P329" s="151">
        <f t="shared" ref="P329:P331" ca="1" si="100">IF(M329&gt;0,N329*100/M329,0)</f>
        <v>60.716921473480468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1477590</v>
      </c>
      <c r="N331" s="157">
        <f t="shared" ca="1" si="102"/>
        <v>897147.16</v>
      </c>
      <c r="O331" s="156">
        <f t="shared" ca="1" si="99"/>
        <v>51.712644751479935</v>
      </c>
      <c r="P331" s="156">
        <f t="shared" ca="1" si="100"/>
        <v>60.716921473480468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6">
        <f ca="1">IFERROR(__xludf.DUMMYFUNCTION("IMPORTRANGE(""https://docs.google.com/spreadsheets/d/1Yj_ptqi66GCucihVvJfMjLAmec39IyEx_6qawtMGysU/edit?usp=sharing"",""สบก!DL50"")"),1460590)</f>
        <v>1460590</v>
      </c>
      <c r="N333" s="627">
        <f ca="1">IFERROR(__xludf.DUMMYFUNCTION("IMPORTRANGE(""https://docs.google.com/spreadsheets/d/1Yj_ptqi66GCucihVvJfMjLAmec39IyEx_6qawtMGysU/edit?usp=sharing"",""สบก!DM50"")"),880147.16)</f>
        <v>880147.16</v>
      </c>
      <c r="O333" s="169">
        <f ca="1">IF(L333&gt;0,N333*100/L333,0)</f>
        <v>51.234794251020162</v>
      </c>
      <c r="P333" s="169">
        <f ca="1">IF(M333&gt;0,N333*100/M333,0)</f>
        <v>60.259700531976804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IFERROR(__xludf.DUMMYFUNCTION("IMPORTRANGE(""https://docs.google.com/spreadsheets/d/1Yj_ptqi66GCucihVvJfMjLAmec39IyEx_6qawtMGysU/edit?usp=sharing"",""สบก!DJ50"")"),17000)</f>
        <v>17000</v>
      </c>
      <c r="M337" s="625">
        <f ca="1">L337</f>
        <v>17000</v>
      </c>
      <c r="N337" s="622">
        <f ca="1">IFERROR(__xludf.DUMMYFUNCTION("IMPORTRANGE(""https://docs.google.com/spreadsheets/d/1Yj_ptqi66GCucihVvJfMjLAmec39IyEx_6qawtMGysU/edit?usp=sharing"",""สบก!DN50"")"),17000)</f>
        <v>17000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IFERROR(__xludf.DUMMYFUNCTION("IMPORTRANGE(""https://docs.google.com/spreadsheets/d/1XL5vhW3sbDhbH9Cz0tuDiY8C3ctxq1tqvaCgkFb8cCA/edit?usp=sharing"",""ศรีสะเกษ!J234"")"),839)</f>
        <v>839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IFERROR(__xludf.DUMMYFUNCTION("IMPORTRANGE(""https://docs.google.com/spreadsheets/d/1XL5vhW3sbDhbH9Cz0tuDiY8C3ctxq1tqvaCgkFb8cCA/edit?usp=sharing"",""ศรีสะเกษ!J235"")"),5430.93)</f>
        <v>5430.93</v>
      </c>
      <c r="K340" s="343">
        <f t="shared" ca="1" si="103"/>
        <v>69.986211340206182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IFERROR(__xludf.DUMMYFUNCTION("IMPORTRANGE(""https://docs.google.com/spreadsheets/d/1XL5vhW3sbDhbH9Cz0tuDiY8C3ctxq1tqvaCgkFb8cCA/edit?usp=sharing"",""ศรีสะเกษ!J236"")"),1317)</f>
        <v>1317</v>
      </c>
      <c r="K341" s="343">
        <f t="shared" ca="1" si="103"/>
        <v>95.434782608695656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IFERROR(__xludf.DUMMYFUNCTION("IMPORTRANGE(""https://docs.google.com/spreadsheets/d/1XL5vhW3sbDhbH9Cz0tuDiY8C3ctxq1tqvaCgkFb8cCA/edit?usp=sharing"",""ศรีสะเกษ!J237"")"),9808.75)</f>
        <v>9808.75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IFERROR(__xludf.DUMMYFUNCTION("IMPORTRANGE(""https://docs.google.com/spreadsheets/d/1XL5vhW3sbDhbH9Cz0tuDiY8C3ctxq1tqvaCgkFb8cCA/edit?usp=sharing"",""ศรีสะเกษ!J238"")"),3)</f>
        <v>3</v>
      </c>
      <c r="K343" s="343">
        <f t="shared" ca="1" si="103"/>
        <v>0.21739130434782608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IFERROR(__xludf.DUMMYFUNCTION("IMPORTRANGE(""https://docs.google.com/spreadsheets/d/1XL5vhW3sbDhbH9Cz0tuDiY8C3ctxq1tqvaCgkFb8cCA/edit?usp=sharing"",""ศรีสะเกษ!J239"")"),23.72)</f>
        <v>23.72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IFERROR(__xludf.DUMMYFUNCTION("IMPORTRANGE(""https://docs.google.com/spreadsheets/d/1XL5vhW3sbDhbH9Cz0tuDiY8C3ctxq1tqvaCgkFb8cCA/edit?usp=sharing"",""ศรีสะเกษ!J240"")"),802)</f>
        <v>802</v>
      </c>
      <c r="K345" s="343">
        <f t="shared" ca="1" si="103"/>
        <v>58.115942028985508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IFERROR(__xludf.DUMMYFUNCTION("IMPORTRANGE(""https://docs.google.com/spreadsheets/d/1XL5vhW3sbDhbH9Cz0tuDiY8C3ctxq1tqvaCgkFb8cCA/edit?usp=sharing"",""ศรีสะเกษ!J241"")"),6263.33)</f>
        <v>6263.33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IFERROR(__xludf.DUMMYFUNCTION("IMPORTRANGE(""https://docs.google.com/spreadsheets/d/1XL5vhW3sbDhbH9Cz0tuDiY8C3ctxq1tqvaCgkFb8cCA/edit?usp=sharing"",""ศรีสะเกษ!L242"")"),3179821)</f>
        <v>3179821</v>
      </c>
      <c r="M347" s="358"/>
      <c r="N347" s="358">
        <f ca="1">IFERROR(__xludf.DUMMYFUNCTION("IMPORTRANGE(""https://docs.google.com/spreadsheets/d/1XL5vhW3sbDhbH9Cz0tuDiY8C3ctxq1tqvaCgkFb8cCA/edit?usp=sharing"",""ศรีสะเกษ!M242"")"),1427772.24999999)</f>
        <v>1427772.24999999</v>
      </c>
      <c r="O347" s="358">
        <f ca="1">+IF(L347&gt;0,N347*100/L347,0)</f>
        <v>44.901025875355558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IFERROR(__xludf.DUMMYFUNCTION("IMPORTRANGE(""https://docs.google.com/spreadsheets/d/1XL5vhW3sbDhbH9Cz0tuDiY8C3ctxq1tqvaCgkFb8cCA/edit?usp=sharing"",""ศรีสะเกษ!M244"")"),274771.64)</f>
        <v>274771.64</v>
      </c>
      <c r="O349" s="373">
        <f ca="1">+IF(L349&gt;0,N349*100/L349,0)</f>
        <v>73.633733519133884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IFERROR(__xludf.DUMMYFUNCTION("IMPORTRANGE(""https://docs.google.com/spreadsheets/d/1XL5vhW3sbDhbH9Cz0tuDiY8C3ctxq1tqvaCgkFb8cCA/edit?usp=sharing"",""ศรีสะเกษ!M247"")"),274771.64)</f>
        <v>274771.64</v>
      </c>
      <c r="O352" s="165">
        <f t="shared" ca="1" si="105"/>
        <v>73.633733519133884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IFERROR(__xludf.DUMMYFUNCTION("IMPORTRANGE(""https://docs.google.com/spreadsheets/d/1XL5vhW3sbDhbH9Cz0tuDiY8C3ctxq1tqvaCgkFb8cCA/edit?usp=sharing"",""ศรีสะเกษ!M249"")"),274771.64)</f>
        <v>274771.64</v>
      </c>
      <c r="O354" s="169">
        <f t="shared" ca="1" si="105"/>
        <v>73.633733519133884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IFERROR(__xludf.DUMMYFUNCTION("IMPORTRANGE(""https://docs.google.com/spreadsheets/d/1XL5vhW3sbDhbH9Cz0tuDiY8C3ctxq1tqvaCgkFb8cCA/edit?usp=sharing"",""ศรีสะเกษ!M250"")"),32020)</f>
        <v>32020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IFERROR(__xludf.DUMMYFUNCTION("IMPORTRANGE(""https://docs.google.com/spreadsheets/d/1XL5vhW3sbDhbH9Cz0tuDiY8C3ctxq1tqvaCgkFb8cCA/edit?usp=sharing"",""ศรีสะเกษ!M252"")"),84451.64)</f>
        <v>84451.64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IFERROR(__xludf.DUMMYFUNCTION("IMPORTRANGE(""https://docs.google.com/spreadsheets/d/1XL5vhW3sbDhbH9Cz0tuDiY8C3ctxq1tqvaCgkFb8cCA/edit?usp=sharing"",""ศรีสะเกษ!M275"")"),257233.37)</f>
        <v>257233.37</v>
      </c>
      <c r="O380" s="373">
        <f ca="1">+IF(L380&gt;0,N380*100/L380,0)</f>
        <v>25.010050363629293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IFERROR(__xludf.DUMMYFUNCTION("IMPORTRANGE(""https://docs.google.com/spreadsheets/d/1XL5vhW3sbDhbH9Cz0tuDiY8C3ctxq1tqvaCgkFb8cCA/edit?usp=sharing"",""ศรีสะเกษ!M278"")"),257233.37)</f>
        <v>257233.37</v>
      </c>
      <c r="O383" s="165">
        <f t="shared" ca="1" si="109"/>
        <v>25.010050363629293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IFERROR(__xludf.DUMMYFUNCTION("IMPORTRANGE(""https://docs.google.com/spreadsheets/d/1XL5vhW3sbDhbH9Cz0tuDiY8C3ctxq1tqvaCgkFb8cCA/edit?usp=sharing"",""ศรีสะเกษ!M280"")"),257233.37)</f>
        <v>257233.37</v>
      </c>
      <c r="O385" s="169">
        <f t="shared" ca="1" si="109"/>
        <v>25.010050363629293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IFERROR(__xludf.DUMMYFUNCTION("IMPORTRANGE(""https://docs.google.com/spreadsheets/d/1XL5vhW3sbDhbH9Cz0tuDiY8C3ctxq1tqvaCgkFb8cCA/edit?usp=sharing"",""ศรีสะเกษ!M283"")"),76633.37)</f>
        <v>76633.37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IFERROR(__xludf.DUMMYFUNCTION("IMPORTRANGE(""https://docs.google.com/spreadsheets/d/1XL5vhW3sbDhbH9Cz0tuDiY8C3ctxq1tqvaCgkFb8cCA/edit?usp=sharing"",""ศรีสะเกษ!M284"")"),21320)</f>
        <v>21320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IFERROR(__xludf.DUMMYFUNCTION("IMPORTRANGE(""https://docs.google.com/spreadsheets/d/1XL5vhW3sbDhbH9Cz0tuDiY8C3ctxq1tqvaCgkFb8cCA/edit?usp=sharing"",""ศรีสะเกษ!M330"")"),95765)</f>
        <v>95765</v>
      </c>
      <c r="O435" s="412">
        <f t="shared" ref="O435:O439" ca="1" si="114">+IF(L435&gt;0,N435*100/L435,0)</f>
        <v>72.003759398496243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IFERROR(__xludf.DUMMYFUNCTION("IMPORTRANGE(""https://docs.google.com/spreadsheets/d/1XL5vhW3sbDhbH9Cz0tuDiY8C3ctxq1tqvaCgkFb8cCA/edit?usp=sharing"",""ศรีสะเกษ!M332"")"),95765)</f>
        <v>95765</v>
      </c>
      <c r="O437" s="169">
        <f t="shared" ca="1" si="114"/>
        <v>72.003759398496243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IFERROR(__xludf.DUMMYFUNCTION("IMPORTRANGE(""https://docs.google.com/spreadsheets/d/1XL5vhW3sbDhbH9Cz0tuDiY8C3ctxq1tqvaCgkFb8cCA/edit?usp=sharing"",""ศรีสะเกษ!M334"")"),95765)</f>
        <v>95765</v>
      </c>
      <c r="O439" s="169">
        <f t="shared" ca="1" si="114"/>
        <v>72.003759398496243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IFERROR(__xludf.DUMMYFUNCTION("IMPORTRANGE(""https://docs.google.com/spreadsheets/d/1XL5vhW3sbDhbH9Cz0tuDiY8C3ctxq1tqvaCgkFb8cCA/edit?usp=sharing"",""ศรีสะเกษ!M338"")"),20760)</f>
        <v>20760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IFERROR(__xludf.DUMMYFUNCTION("IMPORTRANGE(""https://docs.google.com/spreadsheets/d/1XL5vhW3sbDhbH9Cz0tuDiY8C3ctxq1tqvaCgkFb8cCA/edit?usp=sharing"",""ศรีสะเกษ!L350"")"),845921)</f>
        <v>845921</v>
      </c>
      <c r="M455" s="373"/>
      <c r="N455" s="373">
        <f ca="1">IFERROR(__xludf.DUMMYFUNCTION("IMPORTRANGE(""https://docs.google.com/spreadsheets/d/1XL5vhW3sbDhbH9Cz0tuDiY8C3ctxq1tqvaCgkFb8cCA/edit?usp=sharing"",""ศรีสะเกษ!M350"")"),317245.37)</f>
        <v>317245.37</v>
      </c>
      <c r="O455" s="373">
        <f t="shared" ref="O455:O459" ca="1" si="116">+IF(L455&gt;0,N455*100/L455,0)</f>
        <v>37.502954767643786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IFERROR(__xludf.DUMMYFUNCTION("IMPORTRANGE(""https://docs.google.com/spreadsheets/d/1XL5vhW3sbDhbH9Cz0tuDiY8C3ctxq1tqvaCgkFb8cCA/edit?usp=sharing"",""ศรีสะเกษ!L352"")"),845921)</f>
        <v>845921</v>
      </c>
      <c r="M457" s="165"/>
      <c r="N457" s="169">
        <f ca="1">IFERROR(__xludf.DUMMYFUNCTION("IMPORTRANGE(""https://docs.google.com/spreadsheets/d/1XL5vhW3sbDhbH9Cz0tuDiY8C3ctxq1tqvaCgkFb8cCA/edit?usp=sharing"",""ศรีสะเกษ!M352"")"),317245.37)</f>
        <v>317245.37</v>
      </c>
      <c r="O457" s="169">
        <f t="shared" ca="1" si="116"/>
        <v>37.502954767643786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IFERROR(__xludf.DUMMYFUNCTION("IMPORTRANGE(""https://docs.google.com/spreadsheets/d/1XL5vhW3sbDhbH9Cz0tuDiY8C3ctxq1tqvaCgkFb8cCA/edit?usp=sharing"",""ศรีสะเกษ!L354"")"),845921)</f>
        <v>845921</v>
      </c>
      <c r="M459" s="169"/>
      <c r="N459" s="169">
        <f ca="1">IFERROR(__xludf.DUMMYFUNCTION("IMPORTRANGE(""https://docs.google.com/spreadsheets/d/1XL5vhW3sbDhbH9Cz0tuDiY8C3ctxq1tqvaCgkFb8cCA/edit?usp=sharing"",""ศรีสะเกษ!M354"")"),317245.37)</f>
        <v>317245.37</v>
      </c>
      <c r="O459" s="169">
        <f t="shared" ca="1" si="116"/>
        <v>37.502954767643786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IFERROR(__xludf.DUMMYFUNCTION("IMPORTRANGE(""https://docs.google.com/spreadsheets/d/1XL5vhW3sbDhbH9Cz0tuDiY8C3ctxq1tqvaCgkFb8cCA/edit?usp=sharing"",""ศรีสะเกษ!M357"")"),83387.12)</f>
        <v>83387.12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IFERROR(__xludf.DUMMYFUNCTION("IMPORTRANGE(""https://docs.google.com/spreadsheets/d/1XL5vhW3sbDhbH9Cz0tuDiY8C3ctxq1tqvaCgkFb8cCA/edit?usp=sharing"",""ศรีสะเกษ!M358"")"),233858.25)</f>
        <v>233858.25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IFERROR(__xludf.DUMMYFUNCTION("IMPORTRANGE(""https://docs.google.com/spreadsheets/d/1XL5vhW3sbDhbH9Cz0tuDiY8C3ctxq1tqvaCgkFb8cCA/edit?usp=sharing"",""ศรีสะเกษ!J359"")"),51444)</f>
        <v>51444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202">
        <f t="shared" ca="1" si="117"/>
        <v>26.74278846153846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2">
        <f t="shared" ca="1" si="117"/>
        <v>38.292011019283748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IFERROR(__xludf.DUMMYFUNCTION("IMPORTRANGE(""https://docs.google.com/spreadsheets/d/1XL5vhW3sbDhbH9Cz0tuDiY8C3ctxq1tqvaCgkFb8cCA/edit?usp=sharing"",""ศรีสะเกษ!J395"")"),80)</f>
        <v>80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IFERROR(__xludf.DUMMYFUNCTION("IMPORTRANGE(""https://docs.google.com/spreadsheets/d/1XL5vhW3sbDhbH9Cz0tuDiY8C3ctxq1tqvaCgkFb8cCA/edit?usp=sharing"",""ศรีสะเกษ!J396"")"),29)</f>
        <v>29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IFERROR(__xludf.DUMMYFUNCTION("IMPORTRANGE(""https://docs.google.com/spreadsheets/d/1XL5vhW3sbDhbH9Cz0tuDiY8C3ctxq1tqvaCgkFb8cCA/edit?usp=sharing"",""ศรีสะเกษ!J397"")"),46)</f>
        <v>46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IFERROR(__xludf.DUMMYFUNCTION("IMPORTRANGE(""https://docs.google.com/spreadsheets/d/1XL5vhW3sbDhbH9Cz0tuDiY8C3ctxq1tqvaCgkFb8cCA/edit?usp=sharing"",""ศรีสะเกษ!J398"")"),18)</f>
        <v>18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IFERROR(__xludf.DUMMYFUNCTION("IMPORTRANGE(""https://docs.google.com/spreadsheets/d/1XL5vhW3sbDhbH9Cz0tuDiY8C3ctxq1tqvaCgkFb8cCA/edit?usp=sharing"",""ศรีสะเกษ!J403"")"),5)</f>
        <v>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IFERROR(__xludf.DUMMYFUNCTION("IMPORTRANGE(""https://docs.google.com/spreadsheets/d/1XL5vhW3sbDhbH9Cz0tuDiY8C3ctxq1tqvaCgkFb8cCA/edit?usp=sharing"",""ศรีสะเกษ!J409"")"),805)</f>
        <v>805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IFERROR(__xludf.DUMMYFUNCTION("IMPORTRANGE(""https://docs.google.com/spreadsheets/d/1XL5vhW3sbDhbH9Cz0tuDiY8C3ctxq1tqvaCgkFb8cCA/edit?usp=sharing"",""ศรีสะเกษ!J410"")"),247)</f>
        <v>247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IFERROR(__xludf.DUMMYFUNCTION("IMPORTRANGE(""https://docs.google.com/spreadsheets/d/1XL5vhW3sbDhbH9Cz0tuDiY8C3ctxq1tqvaCgkFb8cCA/edit?usp=sharing"",""ศรีสะเกษ!J418"")"),124)</f>
        <v>124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IFERROR(__xludf.DUMMYFUNCTION("IMPORTRANGE(""https://docs.google.com/spreadsheets/d/1XL5vhW3sbDhbH9Cz0tuDiY8C3ctxq1tqvaCgkFb8cCA/edit?usp=sharing"",""ศรีสะเกษ!J419"")"),7)</f>
        <v>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IFERROR(__xludf.DUMMYFUNCTION("IMPORTRANGE(""https://docs.google.com/spreadsheets/d/1XL5vhW3sbDhbH9Cz0tuDiY8C3ctxq1tqvaCgkFb8cCA/edit?usp=sharing"",""ศรีสะเกษ!I420"")"),124)</f>
        <v>124</v>
      </c>
      <c r="J525" s="285">
        <f ca="1">IFERROR(__xludf.DUMMYFUNCTION("IMPORTRANGE(""https://docs.google.com/spreadsheets/d/1XL5vhW3sbDhbH9Cz0tuDiY8C3ctxq1tqvaCgkFb8cCA/edit?usp=sharing"",""ศรีสะเกษ!J420"")"),0)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IFERROR(__xludf.DUMMYFUNCTION("IMPORTRANGE(""https://docs.google.com/spreadsheets/d/1XL5vhW3sbDhbH9Cz0tuDiY8C3ctxq1tqvaCgkFb8cCA/edit?usp=sharing"",""ศรีสะเกษ!I421"")"),7)</f>
        <v>7</v>
      </c>
      <c r="J526" s="285">
        <f ca="1">IFERROR(__xludf.DUMMYFUNCTION("IMPORTRANGE(""https://docs.google.com/spreadsheets/d/1XL5vhW3sbDhbH9Cz0tuDiY8C3ctxq1tqvaCgkFb8cCA/edit?usp=sharing"",""ศรีสะเกษ!J421"")"),0)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IFERROR(__xludf.DUMMYFUNCTION("IMPORTRANGE(""https://docs.google.com/spreadsheets/d/1XL5vhW3sbDhbH9Cz0tuDiY8C3ctxq1tqvaCgkFb8cCA/edit?usp=sharing"",""ศรีสะเกษ!M428"")"),22610)</f>
        <v>22610</v>
      </c>
      <c r="O533" s="412">
        <f t="shared" ref="O533:O537" ca="1" si="118">+IF(L533&gt;0,N533*100/L533,0)</f>
        <v>69.270833333333329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IFERROR(__xludf.DUMMYFUNCTION("IMPORTRANGE(""https://docs.google.com/spreadsheets/d/1XL5vhW3sbDhbH9Cz0tuDiY8C3ctxq1tqvaCgkFb8cCA/edit?usp=sharing"",""ศรีสะเกษ!M430"")"),22610)</f>
        <v>22610</v>
      </c>
      <c r="O535" s="169">
        <f t="shared" ca="1" si="118"/>
        <v>69.270833333333329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IFERROR(__xludf.DUMMYFUNCTION("IMPORTRANGE(""https://docs.google.com/spreadsheets/d/1XL5vhW3sbDhbH9Cz0tuDiY8C3ctxq1tqvaCgkFb8cCA/edit?usp=sharing"",""ศรีสะเกษ!M432"")"),22610)</f>
        <v>22610</v>
      </c>
      <c r="O537" s="169">
        <f t="shared" ca="1" si="118"/>
        <v>69.270833333333329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IFERROR(__xludf.DUMMYFUNCTION("IMPORTRANGE(""https://docs.google.com/spreadsheets/d/1XL5vhW3sbDhbH9Cz0tuDiY8C3ctxq1tqvaCgkFb8cCA/edit?usp=sharing"",""ศรีสะเกษ!M436"")"),5570)</f>
        <v>5570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IFERROR(__xludf.DUMMYFUNCTION("IMPORTRANGE(""https://docs.google.com/spreadsheets/d/1XL5vhW3sbDhbH9Cz0tuDiY8C3ctxq1tqvaCgkFb8cCA/edit?usp=sharing"",""ศรีสะเกษ!J459"")"),7634)</f>
        <v>7634</v>
      </c>
      <c r="K564" s="372">
        <f ca="1">IF(I564&gt;0,J564*100/I564,0)</f>
        <v>115.66666666666667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IFERROR(__xludf.DUMMYFUNCTION("IMPORTRANGE(""https://docs.google.com/spreadsheets/d/1XL5vhW3sbDhbH9Cz0tuDiY8C3ctxq1tqvaCgkFb8cCA/edit?usp=sharing"",""ศรีสะเกษ!M459"")"),142725.229999999)</f>
        <v>142725.22999999899</v>
      </c>
      <c r="O564" s="373">
        <f t="shared" ref="O564:O568" ca="1" si="122">+IF(L564&gt;0,N564*100/L564,0)</f>
        <v>73.26757186858265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IFERROR(__xludf.DUMMYFUNCTION("IMPORTRANGE(""https://docs.google.com/spreadsheets/d/1XL5vhW3sbDhbH9Cz0tuDiY8C3ctxq1tqvaCgkFb8cCA/edit?usp=sharing"",""ศรีสะเกษ!M461"")"),142725.229999999)</f>
        <v>142725.22999999899</v>
      </c>
      <c r="O566" s="169">
        <f t="shared" ca="1" si="122"/>
        <v>73.26757186858265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IFERROR(__xludf.DUMMYFUNCTION("IMPORTRANGE(""https://docs.google.com/spreadsheets/d/1XL5vhW3sbDhbH9Cz0tuDiY8C3ctxq1tqvaCgkFb8cCA/edit?usp=sharing"",""ศรีสะเกษ!M463"")"),142725.229999999)</f>
        <v>142725.22999999899</v>
      </c>
      <c r="O568" s="169">
        <f t="shared" ca="1" si="122"/>
        <v>73.26757186858265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IFERROR(__xludf.DUMMYFUNCTION("IMPORTRANGE(""https://docs.google.com/spreadsheets/d/1XL5vhW3sbDhbH9Cz0tuDiY8C3ctxq1tqvaCgkFb8cCA/edit?usp=sharing"",""ศรีสะเกษ!M466"")"),73345.23)</f>
        <v>73345.23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IFERROR(__xludf.DUMMYFUNCTION("IMPORTRANGE(""https://docs.google.com/spreadsheets/d/1XL5vhW3sbDhbH9Cz0tuDiY8C3ctxq1tqvaCgkFb8cCA/edit?usp=sharing"",""ศรีสะเกษ!M467"")"),69380)</f>
        <v>69380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IFERROR(__xludf.DUMMYFUNCTION("IMPORTRANGE(""https://docs.google.com/spreadsheets/d/1XL5vhW3sbDhbH9Cz0tuDiY8C3ctxq1tqvaCgkFb8cCA/edit?usp=sharing"",""ศรีสะเกษ!J468"")"),7634)</f>
        <v>7634</v>
      </c>
      <c r="K573" s="202">
        <f ca="1">IF(I573&gt;0,J573*100/I573,0)</f>
        <v>115.66666666666667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IFERROR(__xludf.DUMMYFUNCTION("IMPORTRANGE(""https://docs.google.com/spreadsheets/d/1XL5vhW3sbDhbH9Cz0tuDiY8C3ctxq1tqvaCgkFb8cCA/edit?usp=sharing"",""ศรีสะเกษ!J471"")"),318)</f>
        <v>318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IFERROR(__xludf.DUMMYFUNCTION("IMPORTRANGE(""https://docs.google.com/spreadsheets/d/1XL5vhW3sbDhbH9Cz0tuDiY8C3ctxq1tqvaCgkFb8cCA/edit?usp=sharing"",""ศรีสะเกษ!J472"")"),7316)</f>
        <v>7316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IFERROR(__xludf.DUMMYFUNCTION("IMPORTRANGE(""https://docs.google.com/spreadsheets/d/1XL5vhW3sbDhbH9Cz0tuDiY8C3ctxq1tqvaCgkFb8cCA/edit?usp=sharing"",""ศรีสะเกษ!J475"")"),99)</f>
        <v>99</v>
      </c>
      <c r="K580" s="372">
        <f ca="1">IF(I580&gt;0,J580*100/I580,0)</f>
        <v>66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IFERROR(__xludf.DUMMYFUNCTION("IMPORTRANGE(""https://docs.google.com/spreadsheets/d/1XL5vhW3sbDhbH9Cz0tuDiY8C3ctxq1tqvaCgkFb8cCA/edit?usp=sharing"",""ศรีสะเกษ!M475"")"),106891.64)</f>
        <v>106891.64</v>
      </c>
      <c r="O580" s="373">
        <f t="shared" ref="O580:O584" ca="1" si="124">+IF(L580&gt;0,N580*100/L580,0)</f>
        <v>30.046841883345046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IFERROR(__xludf.DUMMYFUNCTION("IMPORTRANGE(""https://docs.google.com/spreadsheets/d/1XL5vhW3sbDhbH9Cz0tuDiY8C3ctxq1tqvaCgkFb8cCA/edit?usp=sharing"",""ศรีสะเกษ!M477"")"),106891.64)</f>
        <v>106891.64</v>
      </c>
      <c r="O582" s="169">
        <f t="shared" ca="1" si="124"/>
        <v>30.046841883345046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IFERROR(__xludf.DUMMYFUNCTION("IMPORTRANGE(""https://docs.google.com/spreadsheets/d/1XL5vhW3sbDhbH9Cz0tuDiY8C3ctxq1tqvaCgkFb8cCA/edit?usp=sharing"",""ศรีสะเกษ!M479"")"),106891.64)</f>
        <v>106891.64</v>
      </c>
      <c r="O584" s="169">
        <f t="shared" ca="1" si="124"/>
        <v>30.046841883345046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IFERROR(__xludf.DUMMYFUNCTION("IMPORTRANGE(""https://docs.google.com/spreadsheets/d/1XL5vhW3sbDhbH9Cz0tuDiY8C3ctxq1tqvaCgkFb8cCA/edit?usp=sharing"",""ศรีสะเกษ!M482"")"),84451.64)</f>
        <v>84451.64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IFERROR(__xludf.DUMMYFUNCTION("IMPORTRANGE(""https://docs.google.com/spreadsheets/d/1XL5vhW3sbDhbH9Cz0tuDiY8C3ctxq1tqvaCgkFb8cCA/edit?usp=sharing"",""ศรีสะเกษ!M483"")"),22440)</f>
        <v>22440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IFERROR(__xludf.DUMMYFUNCTION("IMPORTRANGE(""https://docs.google.com/spreadsheets/d/1XL5vhW3sbDhbH9Cz0tuDiY8C3ctxq1tqvaCgkFb8cCA/edit?usp=sharing"",""ศรีสะเกษ!J484"")"),26)</f>
        <v>26</v>
      </c>
      <c r="K589" s="163">
        <f t="shared" ref="K589:K596" ca="1" si="125">IF(I589&gt;0,J589*100/I589,0)</f>
        <v>17.333333333333332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IFERROR(__xludf.DUMMYFUNCTION("IMPORTRANGE(""https://docs.google.com/spreadsheets/d/1XL5vhW3sbDhbH9Cz0tuDiY8C3ctxq1tqvaCgkFb8cCA/edit?usp=sharing"",""ศรีสะเกษ!J485"")"),12.51)</f>
        <v>12.51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IFERROR(__xludf.DUMMYFUNCTION("IMPORTRANGE(""https://docs.google.com/spreadsheets/d/1XL5vhW3sbDhbH9Cz0tuDiY8C3ctxq1tqvaCgkFb8cCA/edit?usp=sharing"",""ศรีสะเกษ!J486"")"),17)</f>
        <v>17</v>
      </c>
      <c r="K591" s="163">
        <f t="shared" ca="1" si="125"/>
        <v>11.333333333333334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IFERROR(__xludf.DUMMYFUNCTION("IMPORTRANGE(""https://docs.google.com/spreadsheets/d/1XL5vhW3sbDhbH9Cz0tuDiY8C3ctxq1tqvaCgkFb8cCA/edit?usp=sharing"",""ศรีสะเกษ!J487"")"),6.8)</f>
        <v>6.8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IFERROR(__xludf.DUMMYFUNCTION("IMPORTRANGE(""https://docs.google.com/spreadsheets/d/1XL5vhW3sbDhbH9Cz0tuDiY8C3ctxq1tqvaCgkFb8cCA/edit?usp=sharing"",""ศรีสะเกษ!J490"")"),99)</f>
        <v>99</v>
      </c>
      <c r="K595" s="163">
        <f t="shared" ca="1" si="125"/>
        <v>66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IFERROR(__xludf.DUMMYFUNCTION("IMPORTRANGE(""https://docs.google.com/spreadsheets/d/1XL5vhW3sbDhbH9Cz0tuDiY8C3ctxq1tqvaCgkFb8cCA/edit?usp=sharing"",""ศรีสะเกษ!J491"")"),39.64)</f>
        <v>39.64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43.298969072164951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43.298969072164951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43.298969072164951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IFERROR(__xludf.DUMMYFUNCTION("IMPORTRANGE(""https://docs.google.com/spreadsheets/d/1XL5vhW3sbDhbH9Cz0tuDiY8C3ctxq1tqvaCgkFb8cCA/edit?usp=sharing"",""ศรีสะเกษ!J166"")"),0)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IFERROR(__xludf.DUMMYFUNCTION("IMPORTRANGE(""https://docs.google.com/spreadsheets/d/1XL5vhW3sbDhbH9Cz0tuDiY8C3ctxq1tqvaCgkFb8cCA/edit?usp=sharing"",""ศรีสะเกษ!J166"")"),0)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IFERROR(__xludf.DUMMYFUNCTION("IMPORTRANGE(""https://docs.google.com/spreadsheets/d/1XL5vhW3sbDhbH9Cz0tuDiY8C3ctxq1tqvaCgkFb8cCA/edit?usp=sharing"",""ศรีสะเกษ!J523"")"),5693826.01)</f>
        <v>5693826.0099999998</v>
      </c>
      <c r="K628" s="343">
        <f t="shared" ref="K628:K635" ca="1" si="129">IF(I628&gt;0,J628*100/I628,0)</f>
        <v>63.399973971811761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IFERROR(__xludf.DUMMYFUNCTION("IMPORTRANGE(""https://docs.google.com/spreadsheets/d/1XL5vhW3sbDhbH9Cz0tuDiY8C3ctxq1tqvaCgkFb8cCA/edit?usp=sharing"",""ศรีสะเกษ!J524"")"),441)</f>
        <v>441</v>
      </c>
      <c r="K629" s="343">
        <f t="shared" ca="1" si="129"/>
        <v>63.453237410071942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IFERROR(__xludf.DUMMYFUNCTION("IMPORTRANGE(""https://docs.google.com/spreadsheets/d/1XL5vhW3sbDhbH9Cz0tuDiY8C3ctxq1tqvaCgkFb8cCA/edit?usp=sharing"",""ศรีสะเกษ!J525"")"),3583208.66)</f>
        <v>3583208.66</v>
      </c>
      <c r="K630" s="343">
        <f t="shared" ca="1" si="129"/>
        <v>15.602770193914463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IFERROR(__xludf.DUMMYFUNCTION("IMPORTRANGE(""https://docs.google.com/spreadsheets/d/1XL5vhW3sbDhbH9Cz0tuDiY8C3ctxq1tqvaCgkFb8cCA/edit?usp=sharing"",""ศรีสะเกษ!J526"")"),543)</f>
        <v>543</v>
      </c>
      <c r="K631" s="343">
        <f t="shared" ca="1" si="129"/>
        <v>38.980617372577171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IFERROR(__xludf.DUMMYFUNCTION("IMPORTRANGE(""https://docs.google.com/spreadsheets/d/1XL5vhW3sbDhbH9Cz0tuDiY8C3ctxq1tqvaCgkFb8cCA/edit?usp=sharing"",""ศรีสะเกษ!J527"")"),625649.73)</f>
        <v>625649.73</v>
      </c>
      <c r="K632" s="343">
        <f t="shared" ca="1" si="129"/>
        <v>33.69066599440032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IFERROR(__xludf.DUMMYFUNCTION("IMPORTRANGE(""https://docs.google.com/spreadsheets/d/1XL5vhW3sbDhbH9Cz0tuDiY8C3ctxq1tqvaCgkFb8cCA/edit?usp=sharing"",""ศรีสะเกษ!J528"")"),74)</f>
        <v>74</v>
      </c>
      <c r="K633" s="343">
        <f t="shared" ca="1" si="129"/>
        <v>70.476190476190482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IFERROR(__xludf.DUMMYFUNCTION("IMPORTRANGE(""https://docs.google.com/spreadsheets/d/1XL5vhW3sbDhbH9Cz0tuDiY8C3ctxq1tqvaCgkFb8cCA/edit#gid=346597447"",""ศรีสะเกษ!J541"")"),0)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IFERROR(__xludf.DUMMYFUNCTION("IMPORTRANGE(""https://docs.google.com/spreadsheets/d/1XL5vhW3sbDhbH9Cz0tuDiY8C3ctxq1tqvaCgkFb8cCA/edit#gid=346597447"",""ศรีสะเกษ!J542"")"),0)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IFERROR(__xludf.DUMMYFUNCTION("IMPORTRANGE(""https://docs.google.com/spreadsheets/d/1XL5vhW3sbDhbH9Cz0tuDiY8C3ctxq1tqvaCgkFb8cCA/edit#gid=346597447"",""ศรีสะเกษ!I543"")"),0)</f>
        <v>0</v>
      </c>
      <c r="J648" s="585">
        <f ca="1">IFERROR(__xludf.DUMMYFUNCTION("IMPORTRANGE(""https://docs.google.com/spreadsheets/d/1XL5vhW3sbDhbH9Cz0tuDiY8C3ctxq1tqvaCgkFb8cCA/edit#gid=346597447"",""ศรีสะเกษ!J543"")"),0)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IFERROR(__xludf.DUMMYFUNCTION("IMPORTRANGE(""https://docs.google.com/spreadsheets/d/1XL5vhW3sbDhbH9Cz0tuDiY8C3ctxq1tqvaCgkFb8cCA/edit#gid=346597447"",""ศรีสะเกษ!L543"")"),0)</f>
        <v>0</v>
      </c>
      <c r="M648" s="570"/>
      <c r="N648" s="587">
        <f ca="1">IFERROR(__xludf.DUMMYFUNCTION("IMPORTRANGE(""https://docs.google.com/spreadsheets/d/1XL5vhW3sbDhbH9Cz0tuDiY8C3ctxq1tqvaCgkFb8cCA/edit#gid=346597447"",""ศรีสะเกษ!M543"")"),0)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IFERROR(__xludf.DUMMYFUNCTION("IMPORTRANGE(""https://docs.google.com/spreadsheets/d/1XL5vhW3sbDhbH9Cz0tuDiY8C3ctxq1tqvaCgkFb8cCA/edit#gid=346597447"",""ศรีสะเกษ!I544"")"),0)</f>
        <v>0</v>
      </c>
      <c r="J649" s="585">
        <f ca="1">IFERROR(__xludf.DUMMYFUNCTION("IMPORTRANGE(""https://docs.google.com/spreadsheets/d/1XL5vhW3sbDhbH9Cz0tuDiY8C3ctxq1tqvaCgkFb8cCA/edit#gid=346597447"",""ศรีสะเกษ!J544"")"),0)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IFERROR(__xludf.DUMMYFUNCTION("IMPORTRANGE(""https://docs.google.com/spreadsheets/d/1XL5vhW3sbDhbH9Cz0tuDiY8C3ctxq1tqvaCgkFb8cCA/edit#gid=346597447"",""ศรีสะเกษ!L544"")"),0)</f>
        <v>0</v>
      </c>
      <c r="M649" s="570"/>
      <c r="N649" s="587">
        <f ca="1">IFERROR(__xludf.DUMMYFUNCTION("IMPORTRANGE(""https://docs.google.com/spreadsheets/d/1XL5vhW3sbDhbH9Cz0tuDiY8C3ctxq1tqvaCgkFb8cCA/edit#gid=346597447"",""ศรีสะเกษ!M544"")"),0)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IFERROR(__xludf.DUMMYFUNCTION("IMPORTRANGE(""https://docs.google.com/spreadsheets/d/1XL5vhW3sbDhbH9Cz0tuDiY8C3ctxq1tqvaCgkFb8cCA/edit#gid=346597447"",""ศรีสะเกษ!I545"")"),0)</f>
        <v>0</v>
      </c>
      <c r="J650" s="585">
        <f ca="1">IFERROR(__xludf.DUMMYFUNCTION("IMPORTRANGE(""https://docs.google.com/spreadsheets/d/1XL5vhW3sbDhbH9Cz0tuDiY8C3ctxq1tqvaCgkFb8cCA/edit#gid=346597447"",""ศรีสะเกษ!J545"")"),0)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IFERROR(__xludf.DUMMYFUNCTION("IMPORTRANGE(""https://docs.google.com/spreadsheets/d/1XL5vhW3sbDhbH9Cz0tuDiY8C3ctxq1tqvaCgkFb8cCA/edit#gid=346597447"",""ศรีสะเกษ!L545"")"),0)</f>
        <v>0</v>
      </c>
      <c r="M650" s="570"/>
      <c r="N650" s="587">
        <f ca="1">IFERROR(__xludf.DUMMYFUNCTION("IMPORTRANGE(""https://docs.google.com/spreadsheets/d/1XL5vhW3sbDhbH9Cz0tuDiY8C3ctxq1tqvaCgkFb8cCA/edit#gid=346597447"",""ศรีสะเกษ!M545"")"),0)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IFERROR(__xludf.DUMMYFUNCTION("IMPORTRANGE(""https://docs.google.com/spreadsheets/d/1XL5vhW3sbDhbH9Cz0tuDiY8C3ctxq1tqvaCgkFb8cCA/edit#gid=346597447"",""ศรีสะเกษ!I546"")"),0)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IFERROR(__xludf.DUMMYFUNCTION("IMPORTRANGE(""https://docs.google.com/spreadsheets/d/1XL5vhW3sbDhbH9Cz0tuDiY8C3ctxq1tqvaCgkFb8cCA/edit#gid=346597447"",""ศรีสะเกษ!L546"")"),0)</f>
        <v>0</v>
      </c>
      <c r="M651" s="570"/>
      <c r="N651" s="587">
        <f ca="1">IFERROR(__xludf.DUMMYFUNCTION("IMPORTRANGE(""https://docs.google.com/spreadsheets/d/1XL5vhW3sbDhbH9Cz0tuDiY8C3ctxq1tqvaCgkFb8cCA/edit#gid=346597447"",""ศรีสะเกษ!M546"")"),0)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IFERROR(__xludf.DUMMYFUNCTION("IMPORTRANGE(""https://docs.google.com/spreadsheets/d/1XL5vhW3sbDhbH9Cz0tuDiY8C3ctxq1tqvaCgkFb8cCA/edit#gid=346597447"",""ศรีสะเกษ!J547"")"),0)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IFERROR(__xludf.DUMMYFUNCTION("IMPORTRANGE(""https://docs.google.com/spreadsheets/d/1XL5vhW3sbDhbH9Cz0tuDiY8C3ctxq1tqvaCgkFb8cCA/edit#gid=346597447"",""ศรีสะเกษ!J548"")"),0)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IFERROR(__xludf.DUMMYFUNCTION("IMPORTRANGE(""https://docs.google.com/spreadsheets/d/1XL5vhW3sbDhbH9Cz0tuDiY8C3ctxq1tqvaCgkFb8cCA/edit#gid=346597447"",""ศรีสะเกษ!J550"")"),0)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IFERROR(__xludf.DUMMYFUNCTION("IMPORTRANGE(""https://docs.google.com/spreadsheets/d/1XL5vhW3sbDhbH9Cz0tuDiY8C3ctxq1tqvaCgkFb8cCA/edit#gid=346597447"",""ศรีสะเกษ!J551"")"),0)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IFERROR(__xludf.DUMMYFUNCTION("IMPORTRANGE(""https://docs.google.com/spreadsheets/d/1XL5vhW3sbDhbH9Cz0tuDiY8C3ctxq1tqvaCgkFb8cCA/edit#gid=346597447"",""ศรีสะเกษ!J552"")"),0)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IFERROR(__xludf.DUMMYFUNCTION("IMPORTRANGE(""https://docs.google.com/spreadsheets/d/1XL5vhW3sbDhbH9Cz0tuDiY8C3ctxq1tqvaCgkFb8cCA/edit#gid=346597447"",""ศรีสะเกษ!J553"")"),0)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IFERROR(__xludf.DUMMYFUNCTION("IMPORTRANGE(""https://docs.google.com/spreadsheets/d/1XL5vhW3sbDhbH9Cz0tuDiY8C3ctxq1tqvaCgkFb8cCA/edit#gid=346597447"",""ศรีสะเกษ!J554"")"),0)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IFERROR(__xludf.DUMMYFUNCTION("IMPORTRANGE(""https://docs.google.com/spreadsheets/d/1XL5vhW3sbDhbH9Cz0tuDiY8C3ctxq1tqvaCgkFb8cCA/edit#gid=346597447"",""ศรีสะเกษ!J555"")"),0)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IFERROR(__xludf.DUMMYFUNCTION("IMPORTRANGE(""https://docs.google.com/spreadsheets/d/1XL5vhW3sbDhbH9Cz0tuDiY8C3ctxq1tqvaCgkFb8cCA/edit#gid=346597447"",""ศรีสะเกษ!J556"")"),0)</f>
        <v>0</v>
      </c>
      <c r="K661" s="586"/>
      <c r="L661" s="571">
        <f ca="1">IFERROR(__xludf.DUMMYFUNCTION("IMPORTRANGE(""https://docs.google.com/spreadsheets/d/1XL5vhW3sbDhbH9Cz0tuDiY8C3ctxq1tqvaCgkFb8cCA/edit#gid=346597447"",""ศรีสะเกษ!L556"")"),0)</f>
        <v>0</v>
      </c>
      <c r="M661" s="570"/>
      <c r="N661" s="587">
        <f ca="1">IFERROR(__xludf.DUMMYFUNCTION("IMPORTRANGE(""https://docs.google.com/spreadsheets/d/1XL5vhW3sbDhbH9Cz0tuDiY8C3ctxq1tqvaCgkFb8cCA/edit#gid=346597447"",""ศรีสะเกษ!M556"")"),0)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IFERROR(__xludf.DUMMYFUNCTION("IMPORTRANGE(""https://docs.google.com/spreadsheets/d/1XL5vhW3sbDhbH9Cz0tuDiY8C3ctxq1tqvaCgkFb8cCA/edit#gid=346597447"",""ศรีสะเกษ!J557"")"),0)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IFERROR(__xludf.DUMMYFUNCTION("IMPORTRANGE(""https://docs.google.com/spreadsheets/d/1XL5vhW3sbDhbH9Cz0tuDiY8C3ctxq1tqvaCgkFb8cCA/edit#gid=346597447"",""ศรีสะเกษ!I558"")"),0)</f>
        <v>0</v>
      </c>
      <c r="J663" s="585">
        <f ca="1">IFERROR(__xludf.DUMMYFUNCTION("IMPORTRANGE(""https://docs.google.com/spreadsheets/d/1XL5vhW3sbDhbH9Cz0tuDiY8C3ctxq1tqvaCgkFb8cCA/edit#gid=346597447"",""ศรีสะเกษ!J558"")"),0)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IFERROR(__xludf.DUMMYFUNCTION("IMPORTRANGE(""https://docs.google.com/spreadsheets/d/1XL5vhW3sbDhbH9Cz0tuDiY8C3ctxq1tqvaCgkFb8cCA/edit#gid=346597447"",""ศรีสะเกษ!I560"")"),0)</f>
        <v>0</v>
      </c>
      <c r="J665" s="585">
        <f ca="1">IFERROR(__xludf.DUMMYFUNCTION("IMPORTRANGE(""https://docs.google.com/spreadsheets/d/1XL5vhW3sbDhbH9Cz0tuDiY8C3ctxq1tqvaCgkFb8cCA/edit#gid=346597447"",""ศรีสะเกษ!J560"")"),0)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IFERROR(__xludf.DUMMYFUNCTION("IMPORTRANGE(""https://docs.google.com/spreadsheets/d/1XL5vhW3sbDhbH9Cz0tuDiY8C3ctxq1tqvaCgkFb8cCA/edit#gid=346597447"",""ศรีสะเกษ!L560"")"),0)</f>
        <v>0</v>
      </c>
      <c r="M665" s="570"/>
      <c r="N665" s="587">
        <f ca="1">IFERROR(__xludf.DUMMYFUNCTION("IMPORTRANGE(""https://docs.google.com/spreadsheets/d/1XL5vhW3sbDhbH9Cz0tuDiY8C3ctxq1tqvaCgkFb8cCA/edit#gid=346597447"",""ศรีสะเกษ!M560"")"),0)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IFERROR(__xludf.DUMMYFUNCTION("IMPORTRANGE(""https://docs.google.com/spreadsheets/d/1XL5vhW3sbDhbH9Cz0tuDiY8C3ctxq1tqvaCgkFb8cCA/edit#gid=346597447"",""ศรีสะเกษ!J561"")"),0)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IFERROR(__xludf.DUMMYFUNCTION("IMPORTRANGE(""https://docs.google.com/spreadsheets/d/1XL5vhW3sbDhbH9Cz0tuDiY8C3ctxq1tqvaCgkFb8cCA/edit#gid=346597447"",""ศรีสะเกษ!J562"")"),0)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IFERROR(__xludf.DUMMYFUNCTION("IMPORTRANGE(""https://docs.google.com/spreadsheets/d/1XL5vhW3sbDhbH9Cz0tuDiY8C3ctxq1tqvaCgkFb8cCA/edit#gid=346597447"",""ศรีสะเกษ!I563"")"),0)</f>
        <v>0</v>
      </c>
      <c r="J668" s="585">
        <f ca="1">IFERROR(__xludf.DUMMYFUNCTION("IMPORTRANGE(""https://docs.google.com/spreadsheets/d/1XL5vhW3sbDhbH9Cz0tuDiY8C3ctxq1tqvaCgkFb8cCA/edit#gid=346597447"",""ศรีสะเกษ!J563"")"),0)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IFERROR(__xludf.DUMMYFUNCTION("IMPORTRANGE(""https://docs.google.com/spreadsheets/d/1XL5vhW3sbDhbH9Cz0tuDiY8C3ctxq1tqvaCgkFb8cCA/edit#gid=346597447"",""ศรีสะเกษ!L563"")"),0)</f>
        <v>0</v>
      </c>
      <c r="M668" s="570"/>
      <c r="N668" s="587">
        <f ca="1">IFERROR(__xludf.DUMMYFUNCTION("IMPORTRANGE(""https://docs.google.com/spreadsheets/d/1XL5vhW3sbDhbH9Cz0tuDiY8C3ctxq1tqvaCgkFb8cCA/edit#gid=346597447"",""ศรีสะเกษ!M563"")"),0)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IFERROR(__xludf.DUMMYFUNCTION("IMPORTRANGE(""https://docs.google.com/spreadsheets/d/1XL5vhW3sbDhbH9Cz0tuDiY8C3ctxq1tqvaCgkFb8cCA/edit#gid=346597447"",""ศรีสะเกษ!J564"")"),0)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IFERROR(__xludf.DUMMYFUNCTION("IMPORTRANGE(""https://docs.google.com/spreadsheets/d/1XL5vhW3sbDhbH9Cz0tuDiY8C3ctxq1tqvaCgkFb8cCA/edit#gid=346597447"",""ศรีสะเกษ!J565"")"),0)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IFERROR(__xludf.DUMMYFUNCTION("IMPORTRANGE(""https://docs.google.com/spreadsheets/d/1XL5vhW3sbDhbH9Cz0tuDiY8C3ctxq1tqvaCgkFb8cCA/edit#gid=346597447"",""ศรีสะเกษ!I566"")"),0)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IFERROR(__xludf.DUMMYFUNCTION("IMPORTRANGE(""https://docs.google.com/spreadsheets/d/1XL5vhW3sbDhbH9Cz0tuDiY8C3ctxq1tqvaCgkFb8cCA/edit#gid=346597447"",""ศรีสะเกษ!L566"")"),0)</f>
        <v>0</v>
      </c>
      <c r="M671" s="570"/>
      <c r="N671" s="587">
        <f ca="1">IFERROR(__xludf.DUMMYFUNCTION("IMPORTRANGE(""https://docs.google.com/spreadsheets/d/1XL5vhW3sbDhbH9Cz0tuDiY8C3ctxq1tqvaCgkFb8cCA/edit#gid=346597447"",""ศรีสะเกษ!M566"")"),0)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IFERROR(__xludf.DUMMYFUNCTION("IMPORTRANGE(""https://docs.google.com/spreadsheets/d/1XL5vhW3sbDhbH9Cz0tuDiY8C3ctxq1tqvaCgkFb8cCA/edit#gid=346597447"",""ศรีสะเกษ!J567"")"),0)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IFERROR(__xludf.DUMMYFUNCTION("IMPORTRANGE(""https://docs.google.com/spreadsheets/d/1XL5vhW3sbDhbH9Cz0tuDiY8C3ctxq1tqvaCgkFb8cCA/edit#gid=346597447"",""ศรีสะเกษ!J568"")"),0)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IFERROR(__xludf.DUMMYFUNCTION("IMPORTRANGE(""https://docs.google.com/spreadsheets/d/1XL5vhW3sbDhbH9Cz0tuDiY8C3ctxq1tqvaCgkFb8cCA/edit#gid=346597447"",""ศรีสะเกษ!J569"")"),0)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IFERROR(__xludf.DUMMYFUNCTION("IMPORTRANGE(""https://docs.google.com/spreadsheets/d/1XL5vhW3sbDhbH9Cz0tuDiY8C3ctxq1tqvaCgkFb8cCA/edit#gid=346597447"",""ศรีสะเกษ!J570"")"),0)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IFERROR(__xludf.DUMMYFUNCTION("IMPORTRANGE(""https://docs.google.com/spreadsheets/d/1XL5vhW3sbDhbH9Cz0tuDiY8C3ctxq1tqvaCgkFb8cCA/edit#gid=346597447"",""ศรีสะเกษ!J571"")"),0)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IFERROR(__xludf.DUMMYFUNCTION("IMPORTRANGE(""https://docs.google.com/spreadsheets/d/1XL5vhW3sbDhbH9Cz0tuDiY8C3ctxq1tqvaCgkFb8cCA/edit#gid=346597447"",""ศรีสะเกษ!J572"")"),0)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286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6944286</v>
      </c>
      <c r="M8" s="23">
        <f t="shared" ca="1" si="0"/>
        <v>3725730</v>
      </c>
      <c r="N8" s="23">
        <f t="shared" ca="1" si="0"/>
        <v>4355947.2200000007</v>
      </c>
      <c r="O8" s="22">
        <f t="shared" ref="O8:O16" ca="1" si="1">IF(L8&gt;0,N8*100/L8,0)</f>
        <v>62.727071148855337</v>
      </c>
      <c r="P8" s="22">
        <f t="shared" ref="P8:P16" ca="1" si="2">IF(M8&gt;0,N8*100/M8,0)</f>
        <v>116.91526814879234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6944286</v>
      </c>
      <c r="M10" s="30">
        <f t="shared" ca="1" si="4"/>
        <v>3725730</v>
      </c>
      <c r="N10" s="30">
        <f t="shared" ca="1" si="4"/>
        <v>4355947.2200000007</v>
      </c>
      <c r="O10" s="29">
        <f t="shared" ca="1" si="1"/>
        <v>62.727071148855337</v>
      </c>
      <c r="P10" s="29">
        <f t="shared" ca="1" si="2"/>
        <v>116.91526814879234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6757886</v>
      </c>
      <c r="M12" s="38">
        <f t="shared" ca="1" si="6"/>
        <v>3539330</v>
      </c>
      <c r="N12" s="38">
        <f t="shared" ca="1" si="6"/>
        <v>4169547.22</v>
      </c>
      <c r="O12" s="38">
        <f t="shared" ca="1" si="1"/>
        <v>61.698987227662613</v>
      </c>
      <c r="P12" s="38">
        <f t="shared" ca="1" si="2"/>
        <v>117.80611641186326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4421986</v>
      </c>
      <c r="M14" s="38">
        <f t="shared" si="8"/>
        <v>0</v>
      </c>
      <c r="N14" s="38">
        <f t="shared" ca="1" si="8"/>
        <v>1277237.27</v>
      </c>
      <c r="O14" s="38">
        <f t="shared" ca="1" si="1"/>
        <v>28.883792712143368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4665260</v>
      </c>
      <c r="M18" s="23">
        <f t="shared" ca="1" si="11"/>
        <v>3725730</v>
      </c>
      <c r="N18" s="23">
        <f t="shared" ca="1" si="11"/>
        <v>3078709.95</v>
      </c>
      <c r="O18" s="22">
        <f t="shared" ref="O18:O20" ca="1" si="12">IF(L18&gt;0,N18*100/L18,0)</f>
        <v>65.992248020474747</v>
      </c>
      <c r="P18" s="22">
        <f t="shared" ref="P18:P26" ca="1" si="13">IF(M18&gt;0,N18*100/M18,0)</f>
        <v>82.633737549419848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4665260</v>
      </c>
      <c r="M20" s="30">
        <f t="shared" ca="1" si="15"/>
        <v>3725730</v>
      </c>
      <c r="N20" s="30">
        <f t="shared" ca="1" si="15"/>
        <v>3078709.95</v>
      </c>
      <c r="O20" s="29">
        <f t="shared" ca="1" si="12"/>
        <v>65.992248020474747</v>
      </c>
      <c r="P20" s="29">
        <f t="shared" ca="1" si="13"/>
        <v>82.633737549419848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3539330</v>
      </c>
      <c r="N22" s="38">
        <f t="shared" ca="1" si="18"/>
        <v>2892309.95</v>
      </c>
      <c r="O22" s="38">
        <f t="shared" ca="1" si="17"/>
        <v>64.576922475808573</v>
      </c>
      <c r="P22" s="38">
        <f t="shared" ca="1" si="13"/>
        <v>81.719137520378155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2279026</v>
      </c>
      <c r="M28" s="23">
        <f t="shared" si="23"/>
        <v>0</v>
      </c>
      <c r="N28" s="23">
        <f t="shared" ca="1" si="23"/>
        <v>1277237.27</v>
      </c>
      <c r="O28" s="22">
        <f t="shared" ref="O28:O30" ca="1" si="24">IF(L28&gt;0,N28*100/L28,0)</f>
        <v>56.043119736238197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2279026</v>
      </c>
      <c r="M30" s="30">
        <f t="shared" si="27"/>
        <v>0</v>
      </c>
      <c r="N30" s="30">
        <f t="shared" ca="1" si="27"/>
        <v>1277237.27</v>
      </c>
      <c r="O30" s="29">
        <f t="shared" ca="1" si="24"/>
        <v>56.043119736238197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2279026</v>
      </c>
      <c r="M32" s="38">
        <f t="shared" si="30"/>
        <v>0</v>
      </c>
      <c r="N32" s="38">
        <f t="shared" ca="1" si="30"/>
        <v>1277237.27</v>
      </c>
      <c r="O32" s="38">
        <f t="shared" ca="1" si="29"/>
        <v>56.043119736238197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2279026</v>
      </c>
      <c r="M34" s="38">
        <f t="shared" si="32"/>
        <v>0</v>
      </c>
      <c r="N34" s="38">
        <f t="shared" ca="1" si="32"/>
        <v>1277237.27</v>
      </c>
      <c r="O34" s="38">
        <f t="shared" ca="1" si="29"/>
        <v>56.043119736238197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4665260</v>
      </c>
      <c r="M37" s="54">
        <f t="shared" ca="1" si="33"/>
        <v>3725730</v>
      </c>
      <c r="N37" s="54">
        <f t="shared" ca="1" si="33"/>
        <v>3078709.95</v>
      </c>
      <c r="O37" s="55">
        <f t="shared" ca="1" si="29"/>
        <v>65.992248020474747</v>
      </c>
      <c r="P37" s="55">
        <f t="shared" ca="1" si="25"/>
        <v>82.633737549419848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709500</v>
      </c>
      <c r="N41" s="78">
        <f t="shared" ca="1" si="34"/>
        <v>612496.36</v>
      </c>
      <c r="O41" s="77">
        <f t="shared" ref="O41:O43" ca="1" si="35">IF(L41&gt;0,N41*100/L41,0)</f>
        <v>69.404686685552406</v>
      </c>
      <c r="P41" s="77">
        <f t="shared" ref="P41:P43" ca="1" si="36">IF(M41&gt;0,N41*100/M41,0)</f>
        <v>86.327887244538402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709500</v>
      </c>
      <c r="N43" s="78">
        <f t="shared" ca="1" si="38"/>
        <v>612496.36</v>
      </c>
      <c r="O43" s="77">
        <f t="shared" ca="1" si="35"/>
        <v>69.404686685552406</v>
      </c>
      <c r="P43" s="77">
        <f t="shared" ca="1" si="36"/>
        <v>86.327887244538402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2">
        <f ca="1">IFERROR(__xludf.DUMMYFUNCTION("IMPORTRANGE(""https://docs.google.com/spreadsheets/d/1Yj_ptqi66GCucihVvJfMjLAmec39IyEx_6qawtMGysU/edit?usp=sharing"",""สบก!Q51"")"),615100)</f>
        <v>615100</v>
      </c>
      <c r="N45" s="622">
        <f ca="1">IFERROR(__xludf.DUMMYFUNCTION("IMPORTRANGE(""https://docs.google.com/spreadsheets/d/1Yj_ptqi66GCucihVvJfMjLAmec39IyEx_6qawtMGysU/edit?usp=sharing"",""สบก!R51"")"),518096.36)</f>
        <v>518096.36</v>
      </c>
      <c r="O45" s="623">
        <f ca="1">IF(L45&gt;0,N45*100/L45,0)</f>
        <v>65.739926405278524</v>
      </c>
      <c r="P45" s="623">
        <f ca="1">IF(M45&gt;0,N45*100/M45,0)</f>
        <v>84.22961469679727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IFERROR(__xludf.DUMMYFUNCTION("IMPORTRANGE(""https://docs.google.com/spreadsheets/d/1Yj_ptqi66GCucihVvJfMjLAmec39IyEx_6qawtMGysU/edit?usp=sharing"",""สบก!M51"")"),788100)</f>
        <v>788100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IFERROR(__xludf.DUMMYFUNCTION("IMPORTRANGE(""https://docs.google.com/spreadsheets/d/1Yj_ptqi66GCucihVvJfMjLAmec39IyEx_6qawtMGysU/edit?usp=sharing"",""สบก!N51"")"),0)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IFERROR(__xludf.DUMMYFUNCTION("IMPORTRANGE(""https://docs.google.com/spreadsheets/d/1Yj_ptqi66GCucihVvJfMjLAmec39IyEx_6qawtMGysU/edit?usp=sharing"",""สบก!O51"")"),94400)</f>
        <v>94400</v>
      </c>
      <c r="M49" s="625">
        <f ca="1">L49</f>
        <v>94400</v>
      </c>
      <c r="N49" s="622">
        <f ca="1">IFERROR(__xludf.DUMMYFUNCTION("IMPORTRANGE(""https://docs.google.com/spreadsheets/d/1Yj_ptqi66GCucihVvJfMjLAmec39IyEx_6qawtMGysU/edit?usp=sharing"",""สบก!S51"")"),94400)</f>
        <v>94400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586990</v>
      </c>
      <c r="N53" s="121">
        <f t="shared" ca="1" si="39"/>
        <v>584396.32999999996</v>
      </c>
      <c r="O53" s="120">
        <f t="shared" ref="O53:O55" ca="1" si="40">IF(L53&gt;0,N53*100/L53,0)</f>
        <v>75.620643115942016</v>
      </c>
      <c r="P53" s="120">
        <f t="shared" ref="P53:P55" ca="1" si="41">IF(M53&gt;0,N53*100/M53,0)</f>
        <v>99.558140683827645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586990</v>
      </c>
      <c r="N55" s="121">
        <f t="shared" ca="1" si="43"/>
        <v>584396.32999999996</v>
      </c>
      <c r="O55" s="120">
        <f t="shared" ca="1" si="40"/>
        <v>75.620643115942016</v>
      </c>
      <c r="P55" s="120">
        <f t="shared" ca="1" si="41"/>
        <v>99.558140683827645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2">
        <f ca="1">IFERROR(__xludf.DUMMYFUNCTION("IMPORTRANGE(""https://docs.google.com/spreadsheets/d/1Yj_ptqi66GCucihVvJfMjLAmec39IyEx_6qawtMGysU/edit?usp=sharing"",""สบก!Z51"")"),586990)</f>
        <v>586990</v>
      </c>
      <c r="N57" s="622">
        <f ca="1">IFERROR(__xludf.DUMMYFUNCTION("IMPORTRANGE(""https://docs.google.com/spreadsheets/d/1Yj_ptqi66GCucihVvJfMjLAmec39IyEx_6qawtMGysU/edit?usp=sharing"",""สบก!AA51"")"),584396.33)</f>
        <v>584396.32999999996</v>
      </c>
      <c r="O57" s="623">
        <f ca="1">IF(L57&gt;0,N57*100/L57,0)</f>
        <v>75.620643115942016</v>
      </c>
      <c r="P57" s="623">
        <f ca="1">IF(M57&gt;0,N57*100/M57,0)</f>
        <v>99.558140683827645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IFERROR(__xludf.DUMMYFUNCTION("IMPORTRANGE(""https://docs.google.com/spreadsheets/d/1Yj_ptqi66GCucihVvJfMjLAmec39IyEx_6qawtMGysU/edit?usp=sharing"",""สบก!V51"")"),772800)</f>
        <v>772800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IFERROR(__xludf.DUMMYFUNCTION("IMPORTRANGE(""https://docs.google.com/spreadsheets/d/1Yj_ptqi66GCucihVvJfMjLAmec39IyEx_6qawtMGysU/edit?usp=sharing"",""สบก!W51"")"),0)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IFERROR(__xludf.DUMMYFUNCTION("IMPORTRANGE(""https://docs.google.com/spreadsheets/d/1Yj_ptqi66GCucihVvJfMjLAmec39IyEx_6qawtMGysU/edit?usp=sharing"",""สบก!X51"")"),0)</f>
        <v>0</v>
      </c>
      <c r="M61" s="625"/>
      <c r="N61" s="622">
        <f ca="1">IFERROR(__xludf.DUMMYFUNCTION("IMPORTRANGE(""https://docs.google.com/spreadsheets/d/1Yj_ptqi66GCucihVvJfMjLAmec39IyEx_6qawtMGysU/edit?usp=sharing"",""สบก!AB51"")"),0)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502320</v>
      </c>
      <c r="N66" s="152">
        <f t="shared" ca="1" si="45"/>
        <v>296504.59999999998</v>
      </c>
      <c r="O66" s="151">
        <f t="shared" ref="O66:O68" ca="1" si="46">IF(L66&gt;0,N66*100/L66,0)</f>
        <v>51.387279029462732</v>
      </c>
      <c r="P66" s="151">
        <f t="shared" ref="P66:P68" ca="1" si="47">IF(M66&gt;0,N66*100/M66,0)</f>
        <v>59.027034559643248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502320</v>
      </c>
      <c r="N68" s="157">
        <f t="shared" ca="1" si="49"/>
        <v>296504.59999999998</v>
      </c>
      <c r="O68" s="156">
        <f t="shared" ca="1" si="46"/>
        <v>51.387279029462732</v>
      </c>
      <c r="P68" s="156">
        <f t="shared" ca="1" si="47"/>
        <v>59.027034559643248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6">
        <f ca="1">IFERROR(__xludf.DUMMYFUNCTION("IMPORTRANGE(""https://docs.google.com/spreadsheets/d/1Yj_ptqi66GCucihVvJfMjLAmec39IyEx_6qawtMGysU/edit?usp=sharing"",""สบก!AI51"")"),502320)</f>
        <v>502320</v>
      </c>
      <c r="N70" s="627">
        <f ca="1">IFERROR(__xludf.DUMMYFUNCTION("IMPORTRANGE(""https://docs.google.com/spreadsheets/d/1Yj_ptqi66GCucihVvJfMjLAmec39IyEx_6qawtMGysU/edit?usp=sharing"",""สบก!AJ51"")"),296504.6)</f>
        <v>296504.59999999998</v>
      </c>
      <c r="O70" s="169">
        <f ca="1">IF(L70&gt;0,N70*100/L70,0)</f>
        <v>51.387279029462732</v>
      </c>
      <c r="P70" s="169">
        <f ca="1">IF(M70&gt;0,N70*100/M70,0)</f>
        <v>59.027034559643248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IFERROR(__xludf.DUMMYFUNCTION("IMPORTRANGE(""https://docs.google.com/spreadsheets/d/1Yj_ptqi66GCucihVvJfMjLAmec39IyEx_6qawtMGysU/edit?usp=sharing"",""สบก!AG51"")"),0)</f>
        <v>0</v>
      </c>
      <c r="M74" s="625"/>
      <c r="N74" s="622">
        <f ca="1">IFERROR(__xludf.DUMMYFUNCTION("IMPORTRANGE(""https://docs.google.com/spreadsheets/d/1Yj_ptqi66GCucihVvJfMjLAmec39IyEx_6qawtMGysU/edit?usp=sharing"",""สบก!AK51"")"),0)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143730</v>
      </c>
      <c r="O94" s="151">
        <f t="shared" ref="O94:O96" ca="1" si="53">IF(L94&gt;0,N94*100/L94,0)</f>
        <v>67.13218122372723</v>
      </c>
      <c r="P94" s="151">
        <f t="shared" ref="P94:P96" ca="1" si="54">IF(M94&gt;0,N94*100/M94,0)</f>
        <v>74.066630594419109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143730</v>
      </c>
      <c r="O96" s="156">
        <f t="shared" ca="1" si="53"/>
        <v>67.13218122372723</v>
      </c>
      <c r="P96" s="156">
        <f t="shared" ca="1" si="54"/>
        <v>74.066630594419109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IFERROR(__xludf.DUMMYFUNCTION("IMPORTRANGE(""https://docs.google.com/spreadsheets/d/1Yj_ptqi66GCucihVvJfMjLAmec39IyEx_6qawtMGysU/edit?usp=sharing"",""สบก!AR51"")"),102055)</f>
        <v>102055</v>
      </c>
      <c r="N98" s="627">
        <f ca="1">IFERROR(__xludf.DUMMYFUNCTION("IMPORTRANGE(""https://docs.google.com/spreadsheets/d/1Yj_ptqi66GCucihVvJfMjLAmec39IyEx_6qawtMGysU/edit?usp=sharing"",""สบก!AS51"")"),51730)</f>
        <v>51730</v>
      </c>
      <c r="O98" s="169">
        <f ca="1">IF(L98&gt;0,N98*100/L98,0)</f>
        <v>42.366912366912366</v>
      </c>
      <c r="P98" s="169">
        <f ca="1">IF(M98&gt;0,N98*100/M98,0)</f>
        <v>50.688354318749695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IFERROR(__xludf.DUMMYFUNCTION("IMPORTRANGE(""https://docs.google.com/spreadsheets/d/1Yj_ptqi66GCucihVvJfMjLAmec39IyEx_6qawtMGysU/edit?usp=sharing"",""สบก!AP51"")"),92000)</f>
        <v>92000</v>
      </c>
      <c r="M102" s="625">
        <f ca="1">L102</f>
        <v>92000</v>
      </c>
      <c r="N102" s="622">
        <f ca="1">IFERROR(__xludf.DUMMYFUNCTION("IMPORTRANGE(""https://docs.google.com/spreadsheets/d/1Yj_ptqi66GCucihVvJfMjLAmec39IyEx_6qawtMGysU/edit?usp=sharing"",""สบก!AT51"")"),92000)</f>
        <v>92000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IFERROR(__xludf.DUMMYFUNCTION("IMPORTRANGE(""https://docs.google.com/spreadsheets/d/1Yj_ptqi66GCucihVvJfMjLAmec39IyEx_6qawtMGysU/edit?usp=sharing"",""สบก!BA51"")"),0)</f>
        <v>0</v>
      </c>
      <c r="N122" s="627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IFERROR(__xludf.DUMMYFUNCTION("IMPORTRANGE(""https://docs.google.com/spreadsheets/d/1Yj_ptqi66GCucihVvJfMjLAmec39IyEx_6qawtMGysU/edit?usp=sharing"",""สบก!AY51"")"),0)</f>
        <v>0</v>
      </c>
      <c r="M126" s="625"/>
      <c r="N126" s="622">
        <f ca="1">IFERROR(__xludf.DUMMYFUNCTION("IMPORTRANGE(""https://docs.google.com/spreadsheets/d/1Yj_ptqi66GCucihVvJfMjLAmec39IyEx_6qawtMGysU/edit?usp=sharing"",""สบก!BC51"")"),0)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503025</v>
      </c>
      <c r="N140" s="152">
        <f t="shared" ca="1" si="64"/>
        <v>395357.49</v>
      </c>
      <c r="O140" s="151">
        <f t="shared" ref="O140:O142" ca="1" si="65">IF(L140&gt;0,N140*100/L140,0)</f>
        <v>63.818803874092012</v>
      </c>
      <c r="P140" s="151">
        <f t="shared" ref="P140:P142" ca="1" si="66">IF(M140&gt;0,N140*100/M140,0)</f>
        <v>78.595992246906221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503025</v>
      </c>
      <c r="N142" s="157">
        <f t="shared" ca="1" si="68"/>
        <v>395357.49</v>
      </c>
      <c r="O142" s="156">
        <f t="shared" ca="1" si="65"/>
        <v>63.818803874092012</v>
      </c>
      <c r="P142" s="156">
        <f t="shared" ca="1" si="66"/>
        <v>78.595992246906221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6">
        <f ca="1">IFERROR(__xludf.DUMMYFUNCTION("IMPORTRANGE(""https://docs.google.com/spreadsheets/d/1Yj_ptqi66GCucihVvJfMjLAmec39IyEx_6qawtMGysU/edit?usp=sharing"",""สบก!BJ51"")"),503025)</f>
        <v>503025</v>
      </c>
      <c r="N144" s="627">
        <f ca="1">IFERROR(__xludf.DUMMYFUNCTION("IMPORTRANGE(""https://docs.google.com/spreadsheets/d/1Yj_ptqi66GCucihVvJfMjLAmec39IyEx_6qawtMGysU/edit?usp=sharing"",""สบก!BK51"")"),395357.49)</f>
        <v>395357.49</v>
      </c>
      <c r="O144" s="169">
        <f ca="1">IF(L144&gt;0,N144*100/L144,0)</f>
        <v>63.818803874092012</v>
      </c>
      <c r="P144" s="169">
        <f ca="1">IF(M144&gt;0,N144*100/M144,0)</f>
        <v>78.595992246906221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IFERROR(__xludf.DUMMYFUNCTION("IMPORTRANGE(""https://docs.google.com/spreadsheets/d/1Yj_ptqi66GCucihVvJfMjLAmec39IyEx_6qawtMGysU/edit?usp=sharing"",""สบก!BH51"")"),0)</f>
        <v>0</v>
      </c>
      <c r="M148" s="625"/>
      <c r="N148" s="622">
        <f ca="1">IFERROR(__xludf.DUMMYFUNCTION("IMPORTRANGE(""https://docs.google.com/spreadsheets/d/1Yj_ptqi66GCucihVvJfMjLAmec39IyEx_6qawtMGysU/edit?usp=sharing"",""สบก!BL51"")"),0)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IFERROR(__xludf.DUMMYFUNCTION("IMPORTRANGE(""https://docs.google.com/spreadsheets/d/1Yj_ptqi66GCucihVvJfMjLAmec39IyEx_6qawtMGysU/edit?usp=sharing"",""สบก!BS51"")"),20210)</f>
        <v>20210</v>
      </c>
      <c r="N224" s="627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IFERROR(__xludf.DUMMYFUNCTION("IMPORTRANGE(""https://docs.google.com/spreadsheets/d/1Yj_ptqi66GCucihVvJfMjLAmec39IyEx_6qawtMGysU/edit?usp=sharing"",""สบก!BQ51"")"),0)</f>
        <v>0</v>
      </c>
      <c r="M228" s="625"/>
      <c r="N228" s="622">
        <f ca="1">IFERROR(__xludf.DUMMYFUNCTION("IMPORTRANGE(""https://docs.google.com/spreadsheets/d/1Yj_ptqi66GCucihVvJfMjLAmec39IyEx_6qawtMGysU/edit?usp=sharing"",""สบก!BU51"")"),0)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IFERROR(__xludf.DUMMYFUNCTION("IMPORTRANGE(""https://docs.google.com/spreadsheets/d/1XL5vhW3sbDhbH9Cz0tuDiY8C3ctxq1tqvaCgkFb8cCA/edit?usp=sharing"",""สกลนคร!J169"")"),13)</f>
        <v>13</v>
      </c>
      <c r="K249" s="318">
        <f ca="1">IF(I249&gt;0,J249*100/I249,0)</f>
        <v>52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43185</v>
      </c>
      <c r="O250" s="151">
        <f t="shared" ref="O250:O252" ca="1" si="78">IF(L250&gt;0,N250*100/L250,0)</f>
        <v>48.522471910112358</v>
      </c>
      <c r="P250" s="151">
        <f t="shared" ref="P250:P252" ca="1" si="79">IF(M250&gt;0,N250*100/M250,0)</f>
        <v>48.522471910112358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43185</v>
      </c>
      <c r="O252" s="156">
        <f t="shared" ca="1" si="78"/>
        <v>48.522471910112358</v>
      </c>
      <c r="P252" s="156">
        <f t="shared" ca="1" si="79"/>
        <v>48.522471910112358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IFERROR(__xludf.DUMMYFUNCTION("IMPORTRANGE(""https://docs.google.com/spreadsheets/d/1Yj_ptqi66GCucihVvJfMjLAmec39IyEx_6qawtMGysU/edit?usp=sharing"",""สบก!CB51"")"),89000)</f>
        <v>89000</v>
      </c>
      <c r="N254" s="627">
        <f ca="1">IFERROR(__xludf.DUMMYFUNCTION("IMPORTRANGE(""https://docs.google.com/spreadsheets/d/1Yj_ptqi66GCucihVvJfMjLAmec39IyEx_6qawtMGysU/edit?usp=sharing"",""สบก!CC51"")"),43185)</f>
        <v>43185</v>
      </c>
      <c r="O254" s="169">
        <f ca="1">IF(L254&gt;0,N254*100/L254,0)</f>
        <v>48.522471910112358</v>
      </c>
      <c r="P254" s="169">
        <f ca="1">IF(M254&gt;0,N254*100/M254,0)</f>
        <v>48.522471910112358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IFERROR(__xludf.DUMMYFUNCTION("IMPORTRANGE(""https://docs.google.com/spreadsheets/d/1Yj_ptqi66GCucihVvJfMjLAmec39IyEx_6qawtMGysU/edit?usp=sharing"",""สบก!BZ51"")"),0)</f>
        <v>0</v>
      </c>
      <c r="M258" s="625"/>
      <c r="N258" s="622">
        <f ca="1">IFERROR(__xludf.DUMMYFUNCTION("IMPORTRANGE(""https://docs.google.com/spreadsheets/d/1Yj_ptqi66GCucihVvJfMjLAmec39IyEx_6qawtMGysU/edit?usp=sharing"",""สบก!CD51"")"),0)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IFERROR(__xludf.DUMMYFUNCTION("IMPORTRANGE(""https://docs.google.com/spreadsheets/d/1XL5vhW3sbDhbH9Cz0tuDiY8C3ctxq1tqvaCgkFb8cCA/edit?usp=sharing"",""สกลนคร!J180"")"),13)</f>
        <v>13</v>
      </c>
      <c r="K265" s="163">
        <f t="shared" ca="1" si="82"/>
        <v>52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IFERROR(__xludf.DUMMYFUNCTION("IMPORTRANGE(""https://docs.google.com/spreadsheets/d/1Yj_ptqi66GCucihVvJfMjLAmec39IyEx_6qawtMGysU/edit?usp=sharing"",""สบก!CK51"")"),0)</f>
        <v>0</v>
      </c>
      <c r="N275" s="627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IFERROR(__xludf.DUMMYFUNCTION("IMPORTRANGE(""https://docs.google.com/spreadsheets/d/1Yj_ptqi66GCucihVvJfMjLAmec39IyEx_6qawtMGysU/edit?usp=sharing"",""สบก!CI51"")"),0)</f>
        <v>0</v>
      </c>
      <c r="M279" s="625"/>
      <c r="N279" s="622">
        <f ca="1">IFERROR(__xludf.DUMMYFUNCTION("IMPORTRANGE(""https://docs.google.com/spreadsheets/d/1Yj_ptqi66GCucihVvJfMjLAmec39IyEx_6qawtMGysU/edit?usp=sharing"",""สบก!CM51"")"),0)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IFERROR(__xludf.DUMMYFUNCTION("IMPORTRANGE(""https://docs.google.com/spreadsheets/d/1Yj_ptqi66GCucihVvJfMjLAmec39IyEx_6qawtMGysU/edit?usp=sharing"",""สบก!CT51"")"),0)</f>
        <v>0</v>
      </c>
      <c r="N294" s="627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IFERROR(__xludf.DUMMYFUNCTION("IMPORTRANGE(""https://docs.google.com/spreadsheets/d/1Yj_ptqi66GCucihVvJfMjLAmec39IyEx_6qawtMGysU/edit?usp=sharing"",""สบก!CR51"")"),0)</f>
        <v>0</v>
      </c>
      <c r="M298" s="625"/>
      <c r="N298" s="622">
        <f ca="1">IFERROR(__xludf.DUMMYFUNCTION("IMPORTRANGE(""https://docs.google.com/spreadsheets/d/1Yj_ptqi66GCucihVvJfMjLAmec39IyEx_6qawtMGysU/edit?usp=sharing"",""สบก!CV51"")"),0)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IFERROR(__xludf.DUMMYFUNCTION("IMPORTRANGE(""https://docs.google.com/spreadsheets/d/1Yj_ptqi66GCucihVvJfMjLAmec39IyEx_6qawtMGysU/edit?usp=sharing"",""สบก!DC51"")"),0)</f>
        <v>0</v>
      </c>
      <c r="N314" s="627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IFERROR(__xludf.DUMMYFUNCTION("IMPORTRANGE(""https://docs.google.com/spreadsheets/d/1Yj_ptqi66GCucihVvJfMjLAmec39IyEx_6qawtMGysU/edit?usp=sharing"",""สบก!DA51"")"),0)</f>
        <v>0</v>
      </c>
      <c r="M318" s="625"/>
      <c r="N318" s="622">
        <f ca="1">IFERROR(__xludf.DUMMYFUNCTION("IMPORTRANGE(""https://docs.google.com/spreadsheets/d/1Yj_ptqi66GCucihVvJfMjLAmec39IyEx_6qawtMGysU/edit?usp=sharing"",""สบก!DE51"")"),0)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IFERROR(__xludf.DUMMYFUNCTION("IMPORTRANGE(""https://docs.google.com/spreadsheets/d/1XL5vhW3sbDhbH9Cz0tuDiY8C3ctxq1tqvaCgkFb8cCA/edit?usp=sharing"",""สกลนคร!J228"")"),204)</f>
        <v>204</v>
      </c>
      <c r="K328" s="318">
        <f ca="1">IF(I328&gt;0,J328*100/I328,0)</f>
        <v>15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1120630</v>
      </c>
      <c r="N329" s="152">
        <f t="shared" ca="1" si="98"/>
        <v>982830.17</v>
      </c>
      <c r="O329" s="151">
        <f t="shared" ref="O329:O331" ca="1" si="99">IF(L329&gt;0,N329*100/L329,0)</f>
        <v>65.955116599000107</v>
      </c>
      <c r="P329" s="151">
        <f t="shared" ref="P329:P331" ca="1" si="100">IF(M329&gt;0,N329*100/M329,0)</f>
        <v>87.703360609657068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1120630</v>
      </c>
      <c r="N331" s="157">
        <f t="shared" ca="1" si="102"/>
        <v>982830.17</v>
      </c>
      <c r="O331" s="156">
        <f t="shared" ca="1" si="99"/>
        <v>65.955116599000107</v>
      </c>
      <c r="P331" s="156">
        <f t="shared" ca="1" si="100"/>
        <v>87.703360609657068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6">
        <f ca="1">IFERROR(__xludf.DUMMYFUNCTION("IMPORTRANGE(""https://docs.google.com/spreadsheets/d/1Yj_ptqi66GCucihVvJfMjLAmec39IyEx_6qawtMGysU/edit?usp=sharing"",""สบก!DL51"")"),1120630)</f>
        <v>1120630</v>
      </c>
      <c r="N333" s="627">
        <f ca="1">IFERROR(__xludf.DUMMYFUNCTION("IMPORTRANGE(""https://docs.google.com/spreadsheets/d/1Yj_ptqi66GCucihVvJfMjLAmec39IyEx_6qawtMGysU/edit?usp=sharing"",""สบก!DM51"")"),982830.17)</f>
        <v>982830.17</v>
      </c>
      <c r="O333" s="169">
        <f ca="1">IF(L333&gt;0,N333*100/L333,0)</f>
        <v>65.955116599000107</v>
      </c>
      <c r="P333" s="169">
        <f ca="1">IF(M333&gt;0,N333*100/M333,0)</f>
        <v>87.703360609657068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IFERROR(__xludf.DUMMYFUNCTION("IMPORTRANGE(""https://docs.google.com/spreadsheets/d/1Yj_ptqi66GCucihVvJfMjLAmec39IyEx_6qawtMGysU/edit?usp=sharing"",""สบก!DJ51"")"),0)</f>
        <v>0</v>
      </c>
      <c r="M337" s="625"/>
      <c r="N337" s="622">
        <f ca="1">IFERROR(__xludf.DUMMYFUNCTION("IMPORTRANGE(""https://docs.google.com/spreadsheets/d/1Yj_ptqi66GCucihVvJfMjLAmec39IyEx_6qawtMGysU/edit?usp=sharing"",""สบก!DN51"")"),0)</f>
        <v>0</v>
      </c>
      <c r="O337" s="625">
        <f ca="1">IF(L337&gt;0,N337*100/L337,0)</f>
        <v>0</v>
      </c>
      <c r="P337" s="625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IFERROR(__xludf.DUMMYFUNCTION("IMPORTRANGE(""https://docs.google.com/spreadsheets/d/1XL5vhW3sbDhbH9Cz0tuDiY8C3ctxq1tqvaCgkFb8cCA/edit?usp=sharing"",""สกลนคร!J234"")"),656)</f>
        <v>656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IFERROR(__xludf.DUMMYFUNCTION("IMPORTRANGE(""https://docs.google.com/spreadsheets/d/1XL5vhW3sbDhbH9Cz0tuDiY8C3ctxq1tqvaCgkFb8cCA/edit?usp=sharing"",""สกลนคร!J235"")"),5214.93)</f>
        <v>5214.93</v>
      </c>
      <c r="K340" s="343">
        <f t="shared" ca="1" si="103"/>
        <v>61.935035629453679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IFERROR(__xludf.DUMMYFUNCTION("IMPORTRANGE(""https://docs.google.com/spreadsheets/d/1XL5vhW3sbDhbH9Cz0tuDiY8C3ctxq1tqvaCgkFb8cCA/edit?usp=sharing"",""สกลนคร!J236"")"),719)</f>
        <v>719</v>
      </c>
      <c r="K341" s="343">
        <f t="shared" ca="1" si="103"/>
        <v>52.867647058823529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IFERROR(__xludf.DUMMYFUNCTION("IMPORTRANGE(""https://docs.google.com/spreadsheets/d/1XL5vhW3sbDhbH9Cz0tuDiY8C3ctxq1tqvaCgkFb8cCA/edit?usp=sharing"",""สกลนคร!J237"")"),6107.46999999999)</f>
        <v>6107.4699999999903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IFERROR(__xludf.DUMMYFUNCTION("IMPORTRANGE(""https://docs.google.com/spreadsheets/d/1XL5vhW3sbDhbH9Cz0tuDiY8C3ctxq1tqvaCgkFb8cCA/edit?usp=sharing"",""สกลนคร!J240"")"),204)</f>
        <v>204</v>
      </c>
      <c r="K345" s="343">
        <f t="shared" ca="1" si="103"/>
        <v>15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IFERROR(__xludf.DUMMYFUNCTION("IMPORTRANGE(""https://docs.google.com/spreadsheets/d/1XL5vhW3sbDhbH9Cz0tuDiY8C3ctxq1tqvaCgkFb8cCA/edit?usp=sharing"",""สกลนคร!J241"")"),2055.43)</f>
        <v>2055.4299999999998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IFERROR(__xludf.DUMMYFUNCTION("IMPORTRANGE(""https://docs.google.com/spreadsheets/d/1XL5vhW3sbDhbH9Cz0tuDiY8C3ctxq1tqvaCgkFb8cCA/edit?usp=sharing"",""สกลนคร!L242"")"),2279026)</f>
        <v>2279026</v>
      </c>
      <c r="M347" s="358"/>
      <c r="N347" s="358">
        <f ca="1">IFERROR(__xludf.DUMMYFUNCTION("IMPORTRANGE(""https://docs.google.com/spreadsheets/d/1XL5vhW3sbDhbH9Cz0tuDiY8C3ctxq1tqvaCgkFb8cCA/edit?usp=sharing"",""สกลนคร!M242"")"),1277237.27)</f>
        <v>1277237.27</v>
      </c>
      <c r="O347" s="358">
        <f ca="1">+IF(L347&gt;0,N347*100/L347,0)</f>
        <v>56.043119736238197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IFERROR(__xludf.DUMMYFUNCTION("IMPORTRANGE(""https://docs.google.com/spreadsheets/d/1XL5vhW3sbDhbH9Cz0tuDiY8C3ctxq1tqvaCgkFb8cCA/edit?usp=sharing"",""สกลนคร!M244"")"),281686.81)</f>
        <v>281686.81</v>
      </c>
      <c r="O349" s="373">
        <f ca="1">+IF(L349&gt;0,N349*100/L349,0)</f>
        <v>75.283109281877216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IFERROR(__xludf.DUMMYFUNCTION("IMPORTRANGE(""https://docs.google.com/spreadsheets/d/1XL5vhW3sbDhbH9Cz0tuDiY8C3ctxq1tqvaCgkFb8cCA/edit?usp=sharing"",""สกลนคร!M247"")"),281686.81)</f>
        <v>281686.81</v>
      </c>
      <c r="O352" s="165">
        <f t="shared" ca="1" si="105"/>
        <v>75.283109281877216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IFERROR(__xludf.DUMMYFUNCTION("IMPORTRANGE(""https://docs.google.com/spreadsheets/d/1XL5vhW3sbDhbH9Cz0tuDiY8C3ctxq1tqvaCgkFb8cCA/edit?usp=sharing"",""สกลนคร!M249"")"),281686.81)</f>
        <v>281686.81</v>
      </c>
      <c r="O354" s="169">
        <f t="shared" ca="1" si="105"/>
        <v>75.283109281877216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IFERROR(__xludf.DUMMYFUNCTION("IMPORTRANGE(""https://docs.google.com/spreadsheets/d/1XL5vhW3sbDhbH9Cz0tuDiY8C3ctxq1tqvaCgkFb8cCA/edit?usp=sharing"",""สกลนคร!M251"")"),62916.81)</f>
        <v>62916.81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IFERROR(__xludf.DUMMYFUNCTION("IMPORTRANGE(""https://docs.google.com/spreadsheets/d/1XL5vhW3sbDhbH9Cz0tuDiY8C3ctxq1tqvaCgkFb8cCA/edit?usp=sharing"",""สกลนคร!M252"")"),112000)</f>
        <v>112000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IFERROR(__xludf.DUMMYFUNCTION("IMPORTRANGE(""https://docs.google.com/spreadsheets/d/1XL5vhW3sbDhbH9Cz0tuDiY8C3ctxq1tqvaCgkFb8cCA/edit?usp=sharing"",""สกลนคร!M253"")"),32430)</f>
        <v>32430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IFERROR(__xludf.DUMMYFUNCTION("IMPORTRANGE(""https://docs.google.com/spreadsheets/d/1XL5vhW3sbDhbH9Cz0tuDiY8C3ctxq1tqvaCgkFb8cCA/edit?usp=sharing"",""สกลนคร!M275"")"),71703)</f>
        <v>71703</v>
      </c>
      <c r="O380" s="373">
        <f ca="1">+IF(L380&gt;0,N380*100/L380,0)</f>
        <v>15.582866084235233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IFERROR(__xludf.DUMMYFUNCTION("IMPORTRANGE(""https://docs.google.com/spreadsheets/d/1XL5vhW3sbDhbH9Cz0tuDiY8C3ctxq1tqvaCgkFb8cCA/edit?usp=sharing"",""สกลนคร!M278"")"),71703)</f>
        <v>71703</v>
      </c>
      <c r="O383" s="165">
        <f t="shared" ca="1" si="109"/>
        <v>15.582866084235233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IFERROR(__xludf.DUMMYFUNCTION("IMPORTRANGE(""https://docs.google.com/spreadsheets/d/1XL5vhW3sbDhbH9Cz0tuDiY8C3ctxq1tqvaCgkFb8cCA/edit?usp=sharing"",""สกลนคร!M280"")"),71703)</f>
        <v>71703</v>
      </c>
      <c r="O385" s="169">
        <f t="shared" ca="1" si="109"/>
        <v>15.582866084235233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IFERROR(__xludf.DUMMYFUNCTION("IMPORTRANGE(""https://docs.google.com/spreadsheets/d/1XL5vhW3sbDhbH9Cz0tuDiY8C3ctxq1tqvaCgkFb8cCA/edit?usp=sharing"",""สกลนคร!M281"")"),70263)</f>
        <v>70263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IFERROR(__xludf.DUMMYFUNCTION("IMPORTRANGE(""https://docs.google.com/spreadsheets/d/1XL5vhW3sbDhbH9Cz0tuDiY8C3ctxq1tqvaCgkFb8cCA/edit?usp=sharing"",""สกลนคร!M284"")"),1440)</f>
        <v>1440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IFERROR(__xludf.DUMMYFUNCTION("IMPORTRANGE(""https://docs.google.com/spreadsheets/d/1XL5vhW3sbDhbH9Cz0tuDiY8C3ctxq1tqvaCgkFb8cCA/edit?usp=sharing"",""สกลนคร!M296"")"),167773.2)</f>
        <v>167773.2</v>
      </c>
      <c r="O401" s="373">
        <f ca="1">+IF(L401&gt;0,N401*100/L401,0)</f>
        <v>80.389650215620506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IFERROR(__xludf.DUMMYFUNCTION("IMPORTRANGE(""https://docs.google.com/spreadsheets/d/1XL5vhW3sbDhbH9Cz0tuDiY8C3ctxq1tqvaCgkFb8cCA/edit?usp=sharing"",""สกลนคร!M299"")"),167773.2)</f>
        <v>167773.2</v>
      </c>
      <c r="O404" s="169">
        <f t="shared" ca="1" si="112"/>
        <v>80.389650215620506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IFERROR(__xludf.DUMMYFUNCTION("IMPORTRANGE(""https://docs.google.com/spreadsheets/d/1XL5vhW3sbDhbH9Cz0tuDiY8C3ctxq1tqvaCgkFb8cCA/edit?usp=sharing"",""สกลนคร!M301"")"),167773.2)</f>
        <v>167773.2</v>
      </c>
      <c r="O406" s="169">
        <f t="shared" ca="1" si="112"/>
        <v>80.389650215620506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IFERROR(__xludf.DUMMYFUNCTION("IMPORTRANGE(""https://docs.google.com/spreadsheets/d/1XL5vhW3sbDhbH9Cz0tuDiY8C3ctxq1tqvaCgkFb8cCA/edit?usp=sharing"",""สกลนคร!M303"")"),16500)</f>
        <v>16500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IFERROR(__xludf.DUMMYFUNCTION("IMPORTRANGE(""https://docs.google.com/spreadsheets/d/1XL5vhW3sbDhbH9Cz0tuDiY8C3ctxq1tqvaCgkFb8cCA/edit?usp=sharing"",""สกลนคร!M305"")"),26613.2)</f>
        <v>26613.200000000001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IFERROR(__xludf.DUMMYFUNCTION("IMPORTRANGE(""https://docs.google.com/spreadsheets/d/1XL5vhW3sbDhbH9Cz0tuDiY8C3ctxq1tqvaCgkFb8cCA/edit?usp=sharing"",""สกลนคร!J325"")"),20)</f>
        <v>20</v>
      </c>
      <c r="K430" s="202">
        <f t="shared" ca="1" si="113"/>
        <v>40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IFERROR(__xludf.DUMMYFUNCTION("IMPORTRANGE(""https://docs.google.com/spreadsheets/d/1XL5vhW3sbDhbH9Cz0tuDiY8C3ctxq1tqvaCgkFb8cCA/edit?usp=sharing"",""สกลนคร!M330"")"),115780.44)</f>
        <v>115780.44</v>
      </c>
      <c r="O435" s="412">
        <f t="shared" ref="O435:O439" ca="1" si="114">+IF(L435&gt;0,N435*100/L435,0)</f>
        <v>95.686314049586784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IFERROR(__xludf.DUMMYFUNCTION("IMPORTRANGE(""https://docs.google.com/spreadsheets/d/1XL5vhW3sbDhbH9Cz0tuDiY8C3ctxq1tqvaCgkFb8cCA/edit?usp=sharing"",""สกลนคร!M332"")"),115780.44)</f>
        <v>115780.44</v>
      </c>
      <c r="O437" s="169">
        <f t="shared" ca="1" si="114"/>
        <v>95.686314049586784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IFERROR(__xludf.DUMMYFUNCTION("IMPORTRANGE(""https://docs.google.com/spreadsheets/d/1XL5vhW3sbDhbH9Cz0tuDiY8C3ctxq1tqvaCgkFb8cCA/edit?usp=sharing"",""สกลนคร!M334"")"),115780.44)</f>
        <v>115780.44</v>
      </c>
      <c r="O439" s="169">
        <f t="shared" ca="1" si="114"/>
        <v>95.686314049586784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IFERROR(__xludf.DUMMYFUNCTION("IMPORTRANGE(""https://docs.google.com/spreadsheets/d/1XL5vhW3sbDhbH9Cz0tuDiY8C3ctxq1tqvaCgkFb8cCA/edit?usp=sharing"",""สกลนคร!M338"")"),45580.44)</f>
        <v>45580.44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IFERROR(__xludf.DUMMYFUNCTION("IMPORTRANGE(""https://docs.google.com/spreadsheets/d/1XL5vhW3sbDhbH9Cz0tuDiY8C3ctxq1tqvaCgkFb8cCA/edit?usp=sharing"",""สกลนคร!L350"")"),558768)</f>
        <v>558768</v>
      </c>
      <c r="M455" s="373"/>
      <c r="N455" s="373">
        <f ca="1">IFERROR(__xludf.DUMMYFUNCTION("IMPORTRANGE(""https://docs.google.com/spreadsheets/d/1XL5vhW3sbDhbH9Cz0tuDiY8C3ctxq1tqvaCgkFb8cCA/edit?usp=sharing"",""สกลนคร!M350"")"),255368.13)</f>
        <v>255368.13</v>
      </c>
      <c r="O455" s="373">
        <f t="shared" ref="O455:O459" ca="1" si="116">+IF(L455&gt;0,N455*100/L455,0)</f>
        <v>45.701996177304352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IFERROR(__xludf.DUMMYFUNCTION("IMPORTRANGE(""https://docs.google.com/spreadsheets/d/1XL5vhW3sbDhbH9Cz0tuDiY8C3ctxq1tqvaCgkFb8cCA/edit?usp=sharing"",""สกลนคร!L352"")"),558768)</f>
        <v>558768</v>
      </c>
      <c r="M457" s="165"/>
      <c r="N457" s="169">
        <f ca="1">IFERROR(__xludf.DUMMYFUNCTION("IMPORTRANGE(""https://docs.google.com/spreadsheets/d/1XL5vhW3sbDhbH9Cz0tuDiY8C3ctxq1tqvaCgkFb8cCA/edit?usp=sharing"",""สกลนคร!M352"")"),255368.13)</f>
        <v>255368.13</v>
      </c>
      <c r="O457" s="169">
        <f t="shared" ca="1" si="116"/>
        <v>45.701996177304352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IFERROR(__xludf.DUMMYFUNCTION("IMPORTRANGE(""https://docs.google.com/spreadsheets/d/1XL5vhW3sbDhbH9Cz0tuDiY8C3ctxq1tqvaCgkFb8cCA/edit?usp=sharing"",""สกลนคร!L354"")"),558768)</f>
        <v>558768</v>
      </c>
      <c r="M459" s="169"/>
      <c r="N459" s="169">
        <f ca="1">IFERROR(__xludf.DUMMYFUNCTION("IMPORTRANGE(""https://docs.google.com/spreadsheets/d/1XL5vhW3sbDhbH9Cz0tuDiY8C3ctxq1tqvaCgkFb8cCA/edit?usp=sharing"",""สกลนคร!M354"")"),255368.13)</f>
        <v>255368.13</v>
      </c>
      <c r="O459" s="169">
        <f t="shared" ca="1" si="116"/>
        <v>45.701996177304352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IFERROR(__xludf.DUMMYFUNCTION("IMPORTRANGE(""https://docs.google.com/spreadsheets/d/1XL5vhW3sbDhbH9Cz0tuDiY8C3ctxq1tqvaCgkFb8cCA/edit?usp=sharing"",""สกลนคร!M357"")"),87609.83)</f>
        <v>87609.83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IFERROR(__xludf.DUMMYFUNCTION("IMPORTRANGE(""https://docs.google.com/spreadsheets/d/1XL5vhW3sbDhbH9Cz0tuDiY8C3ctxq1tqvaCgkFb8cCA/edit?usp=sharing"",""สกลนคร!M358"")"),167758.3)</f>
        <v>167758.29999999999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IFERROR(__xludf.DUMMYFUNCTION("IMPORTRANGE(""https://docs.google.com/spreadsheets/d/1XL5vhW3sbDhbH9Cz0tuDiY8C3ctxq1tqvaCgkFb8cCA/edit?usp=sharing"",""สกลนคร!I420"")"),0)</f>
        <v>0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IFERROR(__xludf.DUMMYFUNCTION("IMPORTRANGE(""https://docs.google.com/spreadsheets/d/1XL5vhW3sbDhbH9Cz0tuDiY8C3ctxq1tqvaCgkFb8cCA/edit?usp=sharing"",""สกลนคร!I421"")"),0)</f>
        <v>0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IFERROR(__xludf.DUMMYFUNCTION("IMPORTRANGE(""https://docs.google.com/spreadsheets/d/1XL5vhW3sbDhbH9Cz0tuDiY8C3ctxq1tqvaCgkFb8cCA/edit?usp=sharing"",""สกลนคร!J459"")"),5563)</f>
        <v>5563</v>
      </c>
      <c r="K564" s="372">
        <f ca="1">IF(I564&gt;0,J564*100/I564,0)</f>
        <v>132.45238095238096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IFERROR(__xludf.DUMMYFUNCTION("IMPORTRANGE(""https://docs.google.com/spreadsheets/d/1XL5vhW3sbDhbH9Cz0tuDiY8C3ctxq1tqvaCgkFb8cCA/edit?usp=sharing"",""สกลนคร!M459"")"),148903.43)</f>
        <v>148903.43</v>
      </c>
      <c r="O564" s="373">
        <f t="shared" ref="O564:O568" ca="1" si="122">+IF(L564&gt;0,N564*100/L564,0)</f>
        <v>89.057075358851677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IFERROR(__xludf.DUMMYFUNCTION("IMPORTRANGE(""https://docs.google.com/spreadsheets/d/1XL5vhW3sbDhbH9Cz0tuDiY8C3ctxq1tqvaCgkFb8cCA/edit?usp=sharing"",""สกลนคร!M461"")"),148903.43)</f>
        <v>148903.43</v>
      </c>
      <c r="O566" s="169">
        <f t="shared" ca="1" si="122"/>
        <v>89.057075358851677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IFERROR(__xludf.DUMMYFUNCTION("IMPORTRANGE(""https://docs.google.com/spreadsheets/d/1XL5vhW3sbDhbH9Cz0tuDiY8C3ctxq1tqvaCgkFb8cCA/edit?usp=sharing"",""สกลนคร!M463"")"),148903.43)</f>
        <v>148903.43</v>
      </c>
      <c r="O568" s="169">
        <f t="shared" ca="1" si="122"/>
        <v>89.057075358851677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IFERROR(__xludf.DUMMYFUNCTION("IMPORTRANGE(""https://docs.google.com/spreadsheets/d/1XL5vhW3sbDhbH9Cz0tuDiY8C3ctxq1tqvaCgkFb8cCA/edit?usp=sharing"",""สกลนคร!M466"")"),87257.26)</f>
        <v>87257.26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IFERROR(__xludf.DUMMYFUNCTION("IMPORTRANGE(""https://docs.google.com/spreadsheets/d/1XL5vhW3sbDhbH9Cz0tuDiY8C3ctxq1tqvaCgkFb8cCA/edit?usp=sharing"",""สกลนคร!M467"")"),61646.17)</f>
        <v>61646.17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IFERROR(__xludf.DUMMYFUNCTION("IMPORTRANGE(""https://docs.google.com/spreadsheets/d/1XL5vhW3sbDhbH9Cz0tuDiY8C3ctxq1tqvaCgkFb8cCA/edit?usp=sharing"",""สกลนคร!J468"")"),5563)</f>
        <v>5563</v>
      </c>
      <c r="K573" s="202">
        <f ca="1">IF(I573&gt;0,J573*100/I573,0)</f>
        <v>132.45238095238096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IFERROR(__xludf.DUMMYFUNCTION("IMPORTRANGE(""https://docs.google.com/spreadsheets/d/1XL5vhW3sbDhbH9Cz0tuDiY8C3ctxq1tqvaCgkFb8cCA/edit?usp=sharing"",""สกลนคร!J472"")"),4123)</f>
        <v>4123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IFERROR(__xludf.DUMMYFUNCTION("IMPORTRANGE(""https://docs.google.com/spreadsheets/d/1XL5vhW3sbDhbH9Cz0tuDiY8C3ctxq1tqvaCgkFb8cCA/edit?usp=sharing"",""สกลนคร!J475"")"),22)</f>
        <v>22</v>
      </c>
      <c r="K580" s="372">
        <f ca="1">IF(I580&gt;0,J580*100/I580,0)</f>
        <v>10.185185185185185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IFERROR(__xludf.DUMMYFUNCTION("IMPORTRANGE(""https://docs.google.com/spreadsheets/d/1XL5vhW3sbDhbH9Cz0tuDiY8C3ctxq1tqvaCgkFb8cCA/edit?usp=sharing"",""สกลนคร!M475"")"),202027.26)</f>
        <v>202027.26</v>
      </c>
      <c r="O580" s="373">
        <f t="shared" ref="O580:O584" ca="1" si="124">+IF(L580&gt;0,N580*100/L580,0)</f>
        <v>61.14478462991211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IFERROR(__xludf.DUMMYFUNCTION("IMPORTRANGE(""https://docs.google.com/spreadsheets/d/1XL5vhW3sbDhbH9Cz0tuDiY8C3ctxq1tqvaCgkFb8cCA/edit?usp=sharing"",""สกลนคร!M477"")"),202027.26)</f>
        <v>202027.26</v>
      </c>
      <c r="O582" s="169">
        <f t="shared" ca="1" si="124"/>
        <v>61.14478462991211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IFERROR(__xludf.DUMMYFUNCTION("IMPORTRANGE(""https://docs.google.com/spreadsheets/d/1XL5vhW3sbDhbH9Cz0tuDiY8C3ctxq1tqvaCgkFb8cCA/edit?usp=sharing"",""สกลนคร!M479"")"),202027.26)</f>
        <v>202027.26</v>
      </c>
      <c r="O584" s="169">
        <f t="shared" ca="1" si="124"/>
        <v>61.14478462991211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IFERROR(__xludf.DUMMYFUNCTION("IMPORTRANGE(""https://docs.google.com/spreadsheets/d/1XL5vhW3sbDhbH9Cz0tuDiY8C3ctxq1tqvaCgkFb8cCA/edit?usp=sharing"",""สกลนคร!M482"")"),88000)</f>
        <v>88000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IFERROR(__xludf.DUMMYFUNCTION("IMPORTRANGE(""https://docs.google.com/spreadsheets/d/1XL5vhW3sbDhbH9Cz0tuDiY8C3ctxq1tqvaCgkFb8cCA/edit?usp=sharing"",""สกลนคร!M483"")"),114027.26)</f>
        <v>114027.26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IFERROR(__xludf.DUMMYFUNCTION("IMPORTRANGE(""https://docs.google.com/spreadsheets/d/1XL5vhW3sbDhbH9Cz0tuDiY8C3ctxq1tqvaCgkFb8cCA/edit?usp=sharing"",""สกลนคร!I484"")"),216)</f>
        <v>216</v>
      </c>
      <c r="J589" s="188">
        <f ca="1">IFERROR(__xludf.DUMMYFUNCTION("IMPORTRANGE(""https://docs.google.com/spreadsheets/d/1XL5vhW3sbDhbH9Cz0tuDiY8C3ctxq1tqvaCgkFb8cCA/edit?usp=sharing"",""สกลนคร!J484"")"),107)</f>
        <v>107</v>
      </c>
      <c r="K589" s="163">
        <f t="shared" ref="K589:K596" ca="1" si="125">IF(I589&gt;0,J589*100/I589,0)</f>
        <v>49.537037037037038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IFERROR(__xludf.DUMMYFUNCTION("IMPORTRANGE(""https://docs.google.com/spreadsheets/d/1XL5vhW3sbDhbH9Cz0tuDiY8C3ctxq1tqvaCgkFb8cCA/edit?usp=sharing"",""สกลนคร!J485"")"),49.42)</f>
        <v>49.42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IFERROR(__xludf.DUMMYFUNCTION("IMPORTRANGE(""https://docs.google.com/spreadsheets/d/1XL5vhW3sbDhbH9Cz0tuDiY8C3ctxq1tqvaCgkFb8cCA/edit?usp=sharing"",""สกลนคร!I486"")"),216)</f>
        <v>216</v>
      </c>
      <c r="J591" s="188">
        <f ca="1">IFERROR(__xludf.DUMMYFUNCTION("IMPORTRANGE(""https://docs.google.com/spreadsheets/d/1XL5vhW3sbDhbH9Cz0tuDiY8C3ctxq1tqvaCgkFb8cCA/edit?usp=sharing"",""สกลนคร!J486"")"),97)</f>
        <v>97</v>
      </c>
      <c r="K591" s="163">
        <f t="shared" ca="1" si="125"/>
        <v>44.907407407407405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IFERROR(__xludf.DUMMYFUNCTION("IMPORTRANGE(""https://docs.google.com/spreadsheets/d/1XL5vhW3sbDhbH9Cz0tuDiY8C3ctxq1tqvaCgkFb8cCA/edit?usp=sharing"",""สกลนคร!J487"")"),39.06)</f>
        <v>39.06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IFERROR(__xludf.DUMMYFUNCTION("IMPORTRANGE(""https://docs.google.com/spreadsheets/d/1XL5vhW3sbDhbH9Cz0tuDiY8C3ctxq1tqvaCgkFb8cCA/edit?usp=sharing"",""สกลนคร!I488"")"),216)</f>
        <v>216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8.7962962962962958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IFERROR(__xludf.DUMMYFUNCTION("IMPORTRANGE(""https://docs.google.com/spreadsheets/d/1XL5vhW3sbDhbH9Cz0tuDiY8C3ctxq1tqvaCgkFb8cCA/edit?usp=sharing"",""สกลนคร!I490"")"),216)</f>
        <v>216</v>
      </c>
      <c r="J595" s="188">
        <f ca="1">IFERROR(__xludf.DUMMYFUNCTION("IMPORTRANGE(""https://docs.google.com/spreadsheets/d/1XL5vhW3sbDhbH9Cz0tuDiY8C3ctxq1tqvaCgkFb8cCA/edit?usp=sharing"",""สกลนคร!J490"")"),22)</f>
        <v>22</v>
      </c>
      <c r="K595" s="163">
        <f t="shared" ca="1" si="125"/>
        <v>10.185185185185185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IFERROR(__xludf.DUMMYFUNCTION("IMPORTRANGE(""https://docs.google.com/spreadsheets/d/1XL5vhW3sbDhbH9Cz0tuDiY8C3ctxq1tqvaCgkFb8cCA/edit?usp=sharing"",""สกลนคร!J491"")"),11.78)</f>
        <v>11.78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IFERROR(__xludf.DUMMYFUNCTION("IMPORTRANGE(""https://docs.google.com/spreadsheets/d/1XL5vhW3sbDhbH9Cz0tuDiY8C3ctxq1tqvaCgkFb8cCA/edit?usp=sharing"",""สกลนคร!J166"")"),0)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IFERROR(__xludf.DUMMYFUNCTION("IMPORTRANGE(""https://docs.google.com/spreadsheets/d/1XL5vhW3sbDhbH9Cz0tuDiY8C3ctxq1tqvaCgkFb8cCA/edit?usp=sharing"",""สกลนคร!J166"")"),0)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IFERROR(__xludf.DUMMYFUNCTION("IMPORTRANGE(""https://docs.google.com/spreadsheets/d/1XL5vhW3sbDhbH9Cz0tuDiY8C3ctxq1tqvaCgkFb8cCA/edit?usp=sharing"",""สกลนคร!J523"")"),4196387.43)</f>
        <v>4196387.43</v>
      </c>
      <c r="K628" s="343">
        <f t="shared" ref="K628:K635" ca="1" si="129">IF(I628&gt;0,J628*100/I628,0)</f>
        <v>46.53804437136354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IFERROR(__xludf.DUMMYFUNCTION("IMPORTRANGE(""https://docs.google.com/spreadsheets/d/1XL5vhW3sbDhbH9Cz0tuDiY8C3ctxq1tqvaCgkFb8cCA/edit?usp=sharing"",""สกลนคร!J524"")"),326)</f>
        <v>326</v>
      </c>
      <c r="K629" s="343">
        <f t="shared" ca="1" si="129"/>
        <v>43.064729194187585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IFERROR(__xludf.DUMMYFUNCTION("IMPORTRANGE(""https://docs.google.com/spreadsheets/d/1XL5vhW3sbDhbH9Cz0tuDiY8C3ctxq1tqvaCgkFb8cCA/edit?usp=sharing"",""สกลนคร!J525"")"),956182.07)</f>
        <v>956182.07</v>
      </c>
      <c r="K630" s="343">
        <f t="shared" ca="1" si="129"/>
        <v>29.010324823187219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IFERROR(__xludf.DUMMYFUNCTION("IMPORTRANGE(""https://docs.google.com/spreadsheets/d/1XL5vhW3sbDhbH9Cz0tuDiY8C3ctxq1tqvaCgkFb8cCA/edit?usp=sharing"",""สกลนคร!J526"")"),107)</f>
        <v>107</v>
      </c>
      <c r="K631" s="343">
        <f t="shared" ca="1" si="129"/>
        <v>66.875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IFERROR(__xludf.DUMMYFUNCTION("IMPORTRANGE(""https://docs.google.com/spreadsheets/d/1XL5vhW3sbDhbH9Cz0tuDiY8C3ctxq1tqvaCgkFb8cCA/edit?usp=sharing"",""สกลนคร!J529"")"),2580000)</f>
        <v>2580000</v>
      </c>
      <c r="K634" s="343">
        <f t="shared" ca="1" si="129"/>
        <v>25.8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IFERROR(__xludf.DUMMYFUNCTION("IMPORTRANGE(""https://docs.google.com/spreadsheets/d/1XL5vhW3sbDhbH9Cz0tuDiY8C3ctxq1tqvaCgkFb8cCA/edit?usp=sharing"",""สกลนคร!J530"")"),58)</f>
        <v>58</v>
      </c>
      <c r="K635" s="486">
        <f t="shared" ca="1" si="129"/>
        <v>29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IFERROR(__xludf.DUMMYFUNCTION("IMPORTRANGE(""https://docs.google.com/spreadsheets/d/1XL5vhW3sbDhbH9Cz0tuDiY8C3ctxq1tqvaCgkFb8cCA/edit#gid=346597447"",""สกลนคร!J541"")"),0)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IFERROR(__xludf.DUMMYFUNCTION("IMPORTRANGE(""https://docs.google.com/spreadsheets/d/1XL5vhW3sbDhbH9Cz0tuDiY8C3ctxq1tqvaCgkFb8cCA/edit#gid=346597447"",""สกลนคร!J542"")"),0)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IFERROR(__xludf.DUMMYFUNCTION("IMPORTRANGE(""https://docs.google.com/spreadsheets/d/1XL5vhW3sbDhbH9Cz0tuDiY8C3ctxq1tqvaCgkFb8cCA/edit#gid=346597447"",""สกลนคร!I543"")"),0)</f>
        <v>0</v>
      </c>
      <c r="J648" s="585">
        <f ca="1">IFERROR(__xludf.DUMMYFUNCTION("IMPORTRANGE(""https://docs.google.com/spreadsheets/d/1XL5vhW3sbDhbH9Cz0tuDiY8C3ctxq1tqvaCgkFb8cCA/edit#gid=346597447"",""สกลนคร!J543"")"),0)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IFERROR(__xludf.DUMMYFUNCTION("IMPORTRANGE(""https://docs.google.com/spreadsheets/d/1XL5vhW3sbDhbH9Cz0tuDiY8C3ctxq1tqvaCgkFb8cCA/edit#gid=346597447"",""สกลนคร!L543"")"),0)</f>
        <v>0</v>
      </c>
      <c r="M648" s="570"/>
      <c r="N648" s="587">
        <f ca="1">IFERROR(__xludf.DUMMYFUNCTION("IMPORTRANGE(""https://docs.google.com/spreadsheets/d/1XL5vhW3sbDhbH9Cz0tuDiY8C3ctxq1tqvaCgkFb8cCA/edit#gid=346597447"",""สกลนคร!M543"")"),0)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IFERROR(__xludf.DUMMYFUNCTION("IMPORTRANGE(""https://docs.google.com/spreadsheets/d/1XL5vhW3sbDhbH9Cz0tuDiY8C3ctxq1tqvaCgkFb8cCA/edit#gid=346597447"",""สกลนคร!I544"")"),0)</f>
        <v>0</v>
      </c>
      <c r="J649" s="585">
        <f ca="1">IFERROR(__xludf.DUMMYFUNCTION("IMPORTRANGE(""https://docs.google.com/spreadsheets/d/1XL5vhW3sbDhbH9Cz0tuDiY8C3ctxq1tqvaCgkFb8cCA/edit#gid=346597447"",""สกลนคร!J544"")"),0)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IFERROR(__xludf.DUMMYFUNCTION("IMPORTRANGE(""https://docs.google.com/spreadsheets/d/1XL5vhW3sbDhbH9Cz0tuDiY8C3ctxq1tqvaCgkFb8cCA/edit#gid=346597447"",""สกลนคร!L544"")"),0)</f>
        <v>0</v>
      </c>
      <c r="M649" s="570"/>
      <c r="N649" s="587">
        <f ca="1">IFERROR(__xludf.DUMMYFUNCTION("IMPORTRANGE(""https://docs.google.com/spreadsheets/d/1XL5vhW3sbDhbH9Cz0tuDiY8C3ctxq1tqvaCgkFb8cCA/edit#gid=346597447"",""สกลนคร!M544"")"),0)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IFERROR(__xludf.DUMMYFUNCTION("IMPORTRANGE(""https://docs.google.com/spreadsheets/d/1XL5vhW3sbDhbH9Cz0tuDiY8C3ctxq1tqvaCgkFb8cCA/edit#gid=346597447"",""สกลนคร!I545"")"),0)</f>
        <v>0</v>
      </c>
      <c r="J650" s="585">
        <f ca="1">IFERROR(__xludf.DUMMYFUNCTION("IMPORTRANGE(""https://docs.google.com/spreadsheets/d/1XL5vhW3sbDhbH9Cz0tuDiY8C3ctxq1tqvaCgkFb8cCA/edit#gid=346597447"",""สกลนคร!J545"")"),0)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IFERROR(__xludf.DUMMYFUNCTION("IMPORTRANGE(""https://docs.google.com/spreadsheets/d/1XL5vhW3sbDhbH9Cz0tuDiY8C3ctxq1tqvaCgkFb8cCA/edit#gid=346597447"",""สกลนคร!L545"")"),0)</f>
        <v>0</v>
      </c>
      <c r="M650" s="570"/>
      <c r="N650" s="587">
        <f ca="1">IFERROR(__xludf.DUMMYFUNCTION("IMPORTRANGE(""https://docs.google.com/spreadsheets/d/1XL5vhW3sbDhbH9Cz0tuDiY8C3ctxq1tqvaCgkFb8cCA/edit#gid=346597447"",""สกลนคร!M545"")"),0)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IFERROR(__xludf.DUMMYFUNCTION("IMPORTRANGE(""https://docs.google.com/spreadsheets/d/1XL5vhW3sbDhbH9Cz0tuDiY8C3ctxq1tqvaCgkFb8cCA/edit#gid=346597447"",""สกลนคร!I546"")"),0)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IFERROR(__xludf.DUMMYFUNCTION("IMPORTRANGE(""https://docs.google.com/spreadsheets/d/1XL5vhW3sbDhbH9Cz0tuDiY8C3ctxq1tqvaCgkFb8cCA/edit#gid=346597447"",""สกลนคร!L546"")"),0)</f>
        <v>0</v>
      </c>
      <c r="M651" s="570"/>
      <c r="N651" s="587">
        <f ca="1">IFERROR(__xludf.DUMMYFUNCTION("IMPORTRANGE(""https://docs.google.com/spreadsheets/d/1XL5vhW3sbDhbH9Cz0tuDiY8C3ctxq1tqvaCgkFb8cCA/edit#gid=346597447"",""สกลนคร!M546"")"),0)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IFERROR(__xludf.DUMMYFUNCTION("IMPORTRANGE(""https://docs.google.com/spreadsheets/d/1XL5vhW3sbDhbH9Cz0tuDiY8C3ctxq1tqvaCgkFb8cCA/edit#gid=346597447"",""สกลนคร!J547"")"),0)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IFERROR(__xludf.DUMMYFUNCTION("IMPORTRANGE(""https://docs.google.com/spreadsheets/d/1XL5vhW3sbDhbH9Cz0tuDiY8C3ctxq1tqvaCgkFb8cCA/edit#gid=346597447"",""สกลนคร!J548"")"),0)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IFERROR(__xludf.DUMMYFUNCTION("IMPORTRANGE(""https://docs.google.com/spreadsheets/d/1XL5vhW3sbDhbH9Cz0tuDiY8C3ctxq1tqvaCgkFb8cCA/edit#gid=346597447"",""สกลนคร!J550"")"),0)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IFERROR(__xludf.DUMMYFUNCTION("IMPORTRANGE(""https://docs.google.com/spreadsheets/d/1XL5vhW3sbDhbH9Cz0tuDiY8C3ctxq1tqvaCgkFb8cCA/edit#gid=346597447"",""สกลนคร!J551"")"),0)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IFERROR(__xludf.DUMMYFUNCTION("IMPORTRANGE(""https://docs.google.com/spreadsheets/d/1XL5vhW3sbDhbH9Cz0tuDiY8C3ctxq1tqvaCgkFb8cCA/edit#gid=346597447"",""สกลนคร!J552"")"),0)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IFERROR(__xludf.DUMMYFUNCTION("IMPORTRANGE(""https://docs.google.com/spreadsheets/d/1XL5vhW3sbDhbH9Cz0tuDiY8C3ctxq1tqvaCgkFb8cCA/edit#gid=346597447"",""สกลนคร!J553"")"),0)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IFERROR(__xludf.DUMMYFUNCTION("IMPORTRANGE(""https://docs.google.com/spreadsheets/d/1XL5vhW3sbDhbH9Cz0tuDiY8C3ctxq1tqvaCgkFb8cCA/edit#gid=346597447"",""สกลนคร!J554"")"),0)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IFERROR(__xludf.DUMMYFUNCTION("IMPORTRANGE(""https://docs.google.com/spreadsheets/d/1XL5vhW3sbDhbH9Cz0tuDiY8C3ctxq1tqvaCgkFb8cCA/edit#gid=346597447"",""สกลนคร!J555"")"),0)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IFERROR(__xludf.DUMMYFUNCTION("IMPORTRANGE(""https://docs.google.com/spreadsheets/d/1XL5vhW3sbDhbH9Cz0tuDiY8C3ctxq1tqvaCgkFb8cCA/edit#gid=346597447"",""สกลนคร!J556"")"),0)</f>
        <v>0</v>
      </c>
      <c r="K661" s="586"/>
      <c r="L661" s="571">
        <f ca="1">IFERROR(__xludf.DUMMYFUNCTION("IMPORTRANGE(""https://docs.google.com/spreadsheets/d/1XL5vhW3sbDhbH9Cz0tuDiY8C3ctxq1tqvaCgkFb8cCA/edit#gid=346597447"",""สกลนคร!L556"")"),0)</f>
        <v>0</v>
      </c>
      <c r="M661" s="570"/>
      <c r="N661" s="587">
        <f ca="1">IFERROR(__xludf.DUMMYFUNCTION("IMPORTRANGE(""https://docs.google.com/spreadsheets/d/1XL5vhW3sbDhbH9Cz0tuDiY8C3ctxq1tqvaCgkFb8cCA/edit#gid=346597447"",""สกลนคร!M556"")"),0)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IFERROR(__xludf.DUMMYFUNCTION("IMPORTRANGE(""https://docs.google.com/spreadsheets/d/1XL5vhW3sbDhbH9Cz0tuDiY8C3ctxq1tqvaCgkFb8cCA/edit#gid=346597447"",""สกลนคร!J557"")"),0)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IFERROR(__xludf.DUMMYFUNCTION("IMPORTRANGE(""https://docs.google.com/spreadsheets/d/1XL5vhW3sbDhbH9Cz0tuDiY8C3ctxq1tqvaCgkFb8cCA/edit#gid=346597447"",""สกลนคร!I558"")"),0)</f>
        <v>0</v>
      </c>
      <c r="J663" s="585">
        <f ca="1">IFERROR(__xludf.DUMMYFUNCTION("IMPORTRANGE(""https://docs.google.com/spreadsheets/d/1XL5vhW3sbDhbH9Cz0tuDiY8C3ctxq1tqvaCgkFb8cCA/edit#gid=346597447"",""สกลนคร!J558"")"),0)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IFERROR(__xludf.DUMMYFUNCTION("IMPORTRANGE(""https://docs.google.com/spreadsheets/d/1XL5vhW3sbDhbH9Cz0tuDiY8C3ctxq1tqvaCgkFb8cCA/edit#gid=346597447"",""สกลนคร!I560"")"),0)</f>
        <v>0</v>
      </c>
      <c r="J665" s="585">
        <f ca="1">IFERROR(__xludf.DUMMYFUNCTION("IMPORTRANGE(""https://docs.google.com/spreadsheets/d/1XL5vhW3sbDhbH9Cz0tuDiY8C3ctxq1tqvaCgkFb8cCA/edit#gid=346597447"",""สกลนคร!J560"")"),0)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IFERROR(__xludf.DUMMYFUNCTION("IMPORTRANGE(""https://docs.google.com/spreadsheets/d/1XL5vhW3sbDhbH9Cz0tuDiY8C3ctxq1tqvaCgkFb8cCA/edit#gid=346597447"",""สกลนคร!L560"")"),0)</f>
        <v>0</v>
      </c>
      <c r="M665" s="570"/>
      <c r="N665" s="587">
        <f ca="1">IFERROR(__xludf.DUMMYFUNCTION("IMPORTRANGE(""https://docs.google.com/spreadsheets/d/1XL5vhW3sbDhbH9Cz0tuDiY8C3ctxq1tqvaCgkFb8cCA/edit#gid=346597447"",""สกลนคร!M560"")"),0)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IFERROR(__xludf.DUMMYFUNCTION("IMPORTRANGE(""https://docs.google.com/spreadsheets/d/1XL5vhW3sbDhbH9Cz0tuDiY8C3ctxq1tqvaCgkFb8cCA/edit#gid=346597447"",""สกลนคร!J561"")"),0)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IFERROR(__xludf.DUMMYFUNCTION("IMPORTRANGE(""https://docs.google.com/spreadsheets/d/1XL5vhW3sbDhbH9Cz0tuDiY8C3ctxq1tqvaCgkFb8cCA/edit#gid=346597447"",""สกลนคร!J562"")"),0)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IFERROR(__xludf.DUMMYFUNCTION("IMPORTRANGE(""https://docs.google.com/spreadsheets/d/1XL5vhW3sbDhbH9Cz0tuDiY8C3ctxq1tqvaCgkFb8cCA/edit#gid=346597447"",""สกลนคร!I563"")"),0)</f>
        <v>0</v>
      </c>
      <c r="J668" s="585">
        <f ca="1">IFERROR(__xludf.DUMMYFUNCTION("IMPORTRANGE(""https://docs.google.com/spreadsheets/d/1XL5vhW3sbDhbH9Cz0tuDiY8C3ctxq1tqvaCgkFb8cCA/edit#gid=346597447"",""สกลนคร!J563"")"),0)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IFERROR(__xludf.DUMMYFUNCTION("IMPORTRANGE(""https://docs.google.com/spreadsheets/d/1XL5vhW3sbDhbH9Cz0tuDiY8C3ctxq1tqvaCgkFb8cCA/edit#gid=346597447"",""สกลนคร!L563"")"),0)</f>
        <v>0</v>
      </c>
      <c r="M668" s="570"/>
      <c r="N668" s="587">
        <f ca="1">IFERROR(__xludf.DUMMYFUNCTION("IMPORTRANGE(""https://docs.google.com/spreadsheets/d/1XL5vhW3sbDhbH9Cz0tuDiY8C3ctxq1tqvaCgkFb8cCA/edit#gid=346597447"",""สกลนคร!M563"")"),0)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IFERROR(__xludf.DUMMYFUNCTION("IMPORTRANGE(""https://docs.google.com/spreadsheets/d/1XL5vhW3sbDhbH9Cz0tuDiY8C3ctxq1tqvaCgkFb8cCA/edit#gid=346597447"",""สกลนคร!J564"")"),0)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IFERROR(__xludf.DUMMYFUNCTION("IMPORTRANGE(""https://docs.google.com/spreadsheets/d/1XL5vhW3sbDhbH9Cz0tuDiY8C3ctxq1tqvaCgkFb8cCA/edit#gid=346597447"",""สกลนคร!J565"")"),0)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IFERROR(__xludf.DUMMYFUNCTION("IMPORTRANGE(""https://docs.google.com/spreadsheets/d/1XL5vhW3sbDhbH9Cz0tuDiY8C3ctxq1tqvaCgkFb8cCA/edit#gid=346597447"",""สกลนคร!I566"")"),0)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IFERROR(__xludf.DUMMYFUNCTION("IMPORTRANGE(""https://docs.google.com/spreadsheets/d/1XL5vhW3sbDhbH9Cz0tuDiY8C3ctxq1tqvaCgkFb8cCA/edit#gid=346597447"",""สกลนคร!L566"")"),0)</f>
        <v>0</v>
      </c>
      <c r="M671" s="570"/>
      <c r="N671" s="587">
        <f ca="1">IFERROR(__xludf.DUMMYFUNCTION("IMPORTRANGE(""https://docs.google.com/spreadsheets/d/1XL5vhW3sbDhbH9Cz0tuDiY8C3ctxq1tqvaCgkFb8cCA/edit#gid=346597447"",""สกลนคร!M566"")"),0)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IFERROR(__xludf.DUMMYFUNCTION("IMPORTRANGE(""https://docs.google.com/spreadsheets/d/1XL5vhW3sbDhbH9Cz0tuDiY8C3ctxq1tqvaCgkFb8cCA/edit#gid=346597447"",""สกลนคร!J567"")"),0)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IFERROR(__xludf.DUMMYFUNCTION("IMPORTRANGE(""https://docs.google.com/spreadsheets/d/1XL5vhW3sbDhbH9Cz0tuDiY8C3ctxq1tqvaCgkFb8cCA/edit#gid=346597447"",""สกลนคร!J568"")"),0)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IFERROR(__xludf.DUMMYFUNCTION("IMPORTRANGE(""https://docs.google.com/spreadsheets/d/1XL5vhW3sbDhbH9Cz0tuDiY8C3ctxq1tqvaCgkFb8cCA/edit#gid=346597447"",""สกลนคร!J569"")"),0)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IFERROR(__xludf.DUMMYFUNCTION("IMPORTRANGE(""https://docs.google.com/spreadsheets/d/1XL5vhW3sbDhbH9Cz0tuDiY8C3ctxq1tqvaCgkFb8cCA/edit#gid=346597447"",""สกลนคร!J570"")"),0)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IFERROR(__xludf.DUMMYFUNCTION("IMPORTRANGE(""https://docs.google.com/spreadsheets/d/1XL5vhW3sbDhbH9Cz0tuDiY8C3ctxq1tqvaCgkFb8cCA/edit#gid=346597447"",""สกลนคร!J571"")"),0)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IFERROR(__xludf.DUMMYFUNCTION("IMPORTRANGE(""https://docs.google.com/spreadsheets/d/1XL5vhW3sbDhbH9Cz0tuDiY8C3ctxq1tqvaCgkFb8cCA/edit#gid=346597447"",""สกลนคร!J572"")"),0)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288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7377057</v>
      </c>
      <c r="M8" s="23">
        <f t="shared" ca="1" si="0"/>
        <v>3864921</v>
      </c>
      <c r="N8" s="23">
        <f t="shared" ca="1" si="0"/>
        <v>4901686.75</v>
      </c>
      <c r="O8" s="22">
        <f t="shared" ref="O8:O16" ca="1" si="1">IF(L8&gt;0,N8*100/L8,0)</f>
        <v>66.44501662383793</v>
      </c>
      <c r="P8" s="22">
        <f t="shared" ref="P8:P16" ca="1" si="2">IF(M8&gt;0,N8*100/M8,0)</f>
        <v>126.82501789816661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7377057</v>
      </c>
      <c r="M10" s="30">
        <f t="shared" ca="1" si="4"/>
        <v>3864921</v>
      </c>
      <c r="N10" s="30">
        <f t="shared" ca="1" si="4"/>
        <v>4901686.75</v>
      </c>
      <c r="O10" s="29">
        <f t="shared" ca="1" si="1"/>
        <v>66.44501662383793</v>
      </c>
      <c r="P10" s="29">
        <f t="shared" ca="1" si="2"/>
        <v>126.82501789816661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2831975</v>
      </c>
      <c r="N12" s="38">
        <f t="shared" ca="1" si="6"/>
        <v>3868740.75</v>
      </c>
      <c r="O12" s="38">
        <f t="shared" ca="1" si="1"/>
        <v>60.981605618186691</v>
      </c>
      <c r="P12" s="38">
        <f t="shared" ca="1" si="2"/>
        <v>136.60928327404019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1658969.87</v>
      </c>
      <c r="O14" s="38">
        <f t="shared" ca="1" si="1"/>
        <v>37.857778362985329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4453966</v>
      </c>
      <c r="M18" s="23">
        <f t="shared" ca="1" si="11"/>
        <v>3864921</v>
      </c>
      <c r="N18" s="23">
        <f t="shared" ca="1" si="11"/>
        <v>3242716.88</v>
      </c>
      <c r="O18" s="22">
        <f t="shared" ref="O18:O20" ca="1" si="12">IF(L18&gt;0,N18*100/L18,0)</f>
        <v>72.80515567474022</v>
      </c>
      <c r="P18" s="22">
        <f t="shared" ref="P18:P26" ca="1" si="13">IF(M18&gt;0,N18*100/M18,0)</f>
        <v>83.901246105677188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4453966</v>
      </c>
      <c r="M20" s="30">
        <f t="shared" ca="1" si="15"/>
        <v>3864921</v>
      </c>
      <c r="N20" s="30">
        <f t="shared" ca="1" si="15"/>
        <v>3242716.88</v>
      </c>
      <c r="O20" s="29">
        <f t="shared" ca="1" si="12"/>
        <v>72.80515567474022</v>
      </c>
      <c r="P20" s="29">
        <f t="shared" ca="1" si="13"/>
        <v>83.901246105677188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2831975</v>
      </c>
      <c r="N22" s="38">
        <f t="shared" ca="1" si="18"/>
        <v>2209770.88</v>
      </c>
      <c r="O22" s="38">
        <f t="shared" ca="1" si="17"/>
        <v>64.593918772763672</v>
      </c>
      <c r="P22" s="38">
        <f t="shared" ca="1" si="13"/>
        <v>78.029321586525299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1658969.87</v>
      </c>
      <c r="O28" s="22">
        <f t="shared" ref="O28:O30" ca="1" si="24">IF(L28&gt;0,N28*100/L28,0)</f>
        <v>56.753959079618113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1658969.87</v>
      </c>
      <c r="O30" s="29">
        <f t="shared" ca="1" si="24"/>
        <v>56.753959079618113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1658969.87</v>
      </c>
      <c r="O32" s="38">
        <f t="shared" ca="1" si="29"/>
        <v>56.753959079618113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1658969.87</v>
      </c>
      <c r="O34" s="38">
        <f t="shared" ca="1" si="29"/>
        <v>56.753959079618113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4453966</v>
      </c>
      <c r="M37" s="54">
        <f t="shared" ca="1" si="33"/>
        <v>3864921</v>
      </c>
      <c r="N37" s="54">
        <f t="shared" ca="1" si="33"/>
        <v>3242716.88</v>
      </c>
      <c r="O37" s="55">
        <f t="shared" ca="1" si="29"/>
        <v>72.80515567474022</v>
      </c>
      <c r="P37" s="55">
        <f t="shared" ca="1" si="25"/>
        <v>83.901246105677188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1576256</v>
      </c>
      <c r="N41" s="78">
        <f t="shared" ca="1" si="34"/>
        <v>1511792.23</v>
      </c>
      <c r="O41" s="77">
        <f t="shared" ref="O41:O43" ca="1" si="35">IF(L41&gt;0,N41*100/L41,0)</f>
        <v>85.423766327109504</v>
      </c>
      <c r="P41" s="77">
        <f t="shared" ref="P41:P43" ca="1" si="36">IF(M41&gt;0,N41*100/M41,0)</f>
        <v>95.910323576880913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1576256</v>
      </c>
      <c r="N43" s="78">
        <f t="shared" ca="1" si="38"/>
        <v>1511792.23</v>
      </c>
      <c r="O43" s="77">
        <f t="shared" ca="1" si="35"/>
        <v>85.423766327109504</v>
      </c>
      <c r="P43" s="77">
        <f t="shared" ca="1" si="36"/>
        <v>95.910323576880913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2">
        <f ca="1">IFERROR(__xludf.DUMMYFUNCTION("IMPORTRANGE(""https://docs.google.com/spreadsheets/d/1Yj_ptqi66GCucihVvJfMjLAmec39IyEx_6qawtMGysU/edit?usp=sharing"",""สบก!Q52"")"),580600)</f>
        <v>580600</v>
      </c>
      <c r="N45" s="622">
        <f ca="1">IFERROR(__xludf.DUMMYFUNCTION("IMPORTRANGE(""https://docs.google.com/spreadsheets/d/1Yj_ptqi66GCucihVvJfMjLAmec39IyEx_6qawtMGysU/edit?usp=sharing"",""สบก!R52"")"),516136.23)</f>
        <v>516136.23</v>
      </c>
      <c r="O45" s="623">
        <f ca="1">IF(L45&gt;0,N45*100/L45,0)</f>
        <v>66.675653016406145</v>
      </c>
      <c r="P45" s="623">
        <f ca="1">IF(M45&gt;0,N45*100/M45,0)</f>
        <v>88.89704271443334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IFERROR(__xludf.DUMMYFUNCTION("IMPORTRANGE(""https://docs.google.com/spreadsheets/d/1Yj_ptqi66GCucihVvJfMjLAmec39IyEx_6qawtMGysU/edit?usp=sharing"",""สบก!M52"")"),774100)</f>
        <v>774100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IFERROR(__xludf.DUMMYFUNCTION("IMPORTRANGE(""https://docs.google.com/spreadsheets/d/1Yj_ptqi66GCucihVvJfMjLAmec39IyEx_6qawtMGysU/edit?usp=sharing"",""สบก!N52"")"),0)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IFERROR(__xludf.DUMMYFUNCTION("IMPORTRANGE(""https://docs.google.com/spreadsheets/d/1Yj_ptqi66GCucihVvJfMjLAmec39IyEx_6qawtMGysU/edit?usp=sharing"",""สบก!O52"")"),995656)</f>
        <v>995656</v>
      </c>
      <c r="M49" s="625">
        <f ca="1">L49</f>
        <v>995656</v>
      </c>
      <c r="N49" s="622">
        <f ca="1">IFERROR(__xludf.DUMMYFUNCTION("IMPORTRANGE(""https://docs.google.com/spreadsheets/d/1Yj_ptqi66GCucihVvJfMjLAmec39IyEx_6qawtMGysU/edit?usp=sharing"",""สบก!S52"")"),995656)</f>
        <v>995656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341010</v>
      </c>
      <c r="N53" s="121">
        <f t="shared" ca="1" si="39"/>
        <v>283220</v>
      </c>
      <c r="O53" s="120">
        <f t="shared" ref="O53:O55" ca="1" si="40">IF(L53&gt;0,N53*100/L53,0)</f>
        <v>66.111111111111114</v>
      </c>
      <c r="P53" s="120">
        <f t="shared" ref="P53:P55" ca="1" si="41">IF(M53&gt;0,N53*100/M53,0)</f>
        <v>83.053282894929765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341010</v>
      </c>
      <c r="N55" s="121">
        <f t="shared" ca="1" si="43"/>
        <v>283220</v>
      </c>
      <c r="O55" s="120">
        <f t="shared" ca="1" si="40"/>
        <v>66.111111111111114</v>
      </c>
      <c r="P55" s="120">
        <f t="shared" ca="1" si="41"/>
        <v>83.053282894929765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2">
        <f ca="1">IFERROR(__xludf.DUMMYFUNCTION("IMPORTRANGE(""https://docs.google.com/spreadsheets/d/1Yj_ptqi66GCucihVvJfMjLAmec39IyEx_6qawtMGysU/edit?usp=sharing"",""สบก!Z52"")"),341010)</f>
        <v>341010</v>
      </c>
      <c r="N57" s="622">
        <f ca="1">IFERROR(__xludf.DUMMYFUNCTION("IMPORTRANGE(""https://docs.google.com/spreadsheets/d/1Yj_ptqi66GCucihVvJfMjLAmec39IyEx_6qawtMGysU/edit?usp=sharing"",""สบก!AA52"")"),283220)</f>
        <v>283220</v>
      </c>
      <c r="O57" s="623">
        <f ca="1">IF(L57&gt;0,N57*100/L57,0)</f>
        <v>66.111111111111114</v>
      </c>
      <c r="P57" s="623">
        <f ca="1">IF(M57&gt;0,N57*100/M57,0)</f>
        <v>83.053282894929765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IFERROR(__xludf.DUMMYFUNCTION("IMPORTRANGE(""https://docs.google.com/spreadsheets/d/1Yj_ptqi66GCucihVvJfMjLAmec39IyEx_6qawtMGysU/edit?usp=sharing"",""สบก!V52"")"),428400)</f>
        <v>428400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IFERROR(__xludf.DUMMYFUNCTION("IMPORTRANGE(""https://docs.google.com/spreadsheets/d/1Yj_ptqi66GCucihVvJfMjLAmec39IyEx_6qawtMGysU/edit?usp=sharing"",""สบก!W52"")"),0)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IFERROR(__xludf.DUMMYFUNCTION("IMPORTRANGE(""https://docs.google.com/spreadsheets/d/1Yj_ptqi66GCucihVvJfMjLAmec39IyEx_6qawtMGysU/edit?usp=sharing"",""สบก!X52"")"),0)</f>
        <v>0</v>
      </c>
      <c r="M61" s="625"/>
      <c r="N61" s="622">
        <f ca="1">IFERROR(__xludf.DUMMYFUNCTION("IMPORTRANGE(""https://docs.google.com/spreadsheets/d/1Yj_ptqi66GCucihVvJfMjLAmec39IyEx_6qawtMGysU/edit?usp=sharing"",""สบก!AB52"")"),0)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IFERROR(__xludf.DUMMYFUNCTION("IMPORTRANGE(""https://docs.google.com/spreadsheets/d/1Yj_ptqi66GCucihVvJfMjLAmec39IyEx_6qawtMGysU/edit?usp=sharing"",""สบก!AI52"")"),0)</f>
        <v>0</v>
      </c>
      <c r="N70" s="627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IFERROR(__xludf.DUMMYFUNCTION("IMPORTRANGE(""https://docs.google.com/spreadsheets/d/1Yj_ptqi66GCucihVvJfMjLAmec39IyEx_6qawtMGysU/edit?usp=sharing"",""สบก!AG52"")"),0)</f>
        <v>0</v>
      </c>
      <c r="M74" s="625"/>
      <c r="N74" s="622">
        <f ca="1">IFERROR(__xludf.DUMMYFUNCTION("IMPORTRANGE(""https://docs.google.com/spreadsheets/d/1Yj_ptqi66GCucihVvJfMjLAmec39IyEx_6qawtMGysU/edit?usp=sharing"",""สบก!AK52"")"),0)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IFERROR(__xludf.DUMMYFUNCTION("IMPORTRANGE(""https://docs.google.com/spreadsheets/d/1Yj_ptqi66GCucihVvJfMjLAmec39IyEx_6qawtMGysU/edit?usp=sharing"",""สบก!AR52"")"),0)</f>
        <v>0</v>
      </c>
      <c r="N98" s="627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IFERROR(__xludf.DUMMYFUNCTION("IMPORTRANGE(""https://docs.google.com/spreadsheets/d/1Yj_ptqi66GCucihVvJfMjLAmec39IyEx_6qawtMGysU/edit?usp=sharing"",""สบก!AP52"")"),0)</f>
        <v>0</v>
      </c>
      <c r="M102" s="625"/>
      <c r="N102" s="622">
        <f ca="1">IFERROR(__xludf.DUMMYFUNCTION("IMPORTRANGE(""https://docs.google.com/spreadsheets/d/1Yj_ptqi66GCucihVvJfMjLAmec39IyEx_6qawtMGysU/edit?usp=sharing"",""สบก!AT52"")"),0)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IFERROR(__xludf.DUMMYFUNCTION("IMPORTRANGE(""https://docs.google.com/spreadsheets/d/1Yj_ptqi66GCucihVvJfMjLAmec39IyEx_6qawtMGysU/edit?usp=sharing"",""สบก!BA52"")"),0)</f>
        <v>0</v>
      </c>
      <c r="N122" s="627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IFERROR(__xludf.DUMMYFUNCTION("IMPORTRANGE(""https://docs.google.com/spreadsheets/d/1Yj_ptqi66GCucihVvJfMjLAmec39IyEx_6qawtMGysU/edit?usp=sharing"",""สบก!AY52"")"),0)</f>
        <v>0</v>
      </c>
      <c r="M126" s="625"/>
      <c r="N126" s="622">
        <f ca="1">IFERROR(__xludf.DUMMYFUNCTION("IMPORTRANGE(""https://docs.google.com/spreadsheets/d/1Yj_ptqi66GCucihVvJfMjLAmec39IyEx_6qawtMGysU/edit?usp=sharing"",""สบก!BC52"")"),0)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115625</v>
      </c>
      <c r="N140" s="152">
        <f t="shared" ca="1" si="64"/>
        <v>70225</v>
      </c>
      <c r="O140" s="151">
        <f t="shared" ref="O140:O142" ca="1" si="65">IF(L140&gt;0,N140*100/L140,0)</f>
        <v>59.563189143341816</v>
      </c>
      <c r="P140" s="151">
        <f t="shared" ref="P140:P142" ca="1" si="66">IF(M140&gt;0,N140*100/M140,0)</f>
        <v>60.735135135135138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115625</v>
      </c>
      <c r="N142" s="157">
        <f t="shared" ca="1" si="68"/>
        <v>70225</v>
      </c>
      <c r="O142" s="156">
        <f t="shared" ca="1" si="65"/>
        <v>59.563189143341816</v>
      </c>
      <c r="P142" s="156">
        <f t="shared" ca="1" si="66"/>
        <v>60.735135135135138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6">
        <f ca="1">IFERROR(__xludf.DUMMYFUNCTION("IMPORTRANGE(""https://docs.google.com/spreadsheets/d/1Yj_ptqi66GCucihVvJfMjLAmec39IyEx_6qawtMGysU/edit?usp=sharing"",""สบก!BJ52"")"),115625)</f>
        <v>115625</v>
      </c>
      <c r="N144" s="627">
        <f ca="1">IFERROR(__xludf.DUMMYFUNCTION("IMPORTRANGE(""https://docs.google.com/spreadsheets/d/1Yj_ptqi66GCucihVvJfMjLAmec39IyEx_6qawtMGysU/edit?usp=sharing"",""สบก!BK52"")"),70225)</f>
        <v>70225</v>
      </c>
      <c r="O144" s="169">
        <f ca="1">IF(L144&gt;0,N144*100/L144,0)</f>
        <v>59.563189143341816</v>
      </c>
      <c r="P144" s="169">
        <f ca="1">IF(M144&gt;0,N144*100/M144,0)</f>
        <v>60.735135135135138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IFERROR(__xludf.DUMMYFUNCTION("IMPORTRANGE(""https://docs.google.com/spreadsheets/d/1Yj_ptqi66GCucihVvJfMjLAmec39IyEx_6qawtMGysU/edit?usp=sharing"",""สบก!BH52"")"),0)</f>
        <v>0</v>
      </c>
      <c r="M148" s="625"/>
      <c r="N148" s="622">
        <f ca="1">IFERROR(__xludf.DUMMYFUNCTION("IMPORTRANGE(""https://docs.google.com/spreadsheets/d/1Yj_ptqi66GCucihVvJfMjLAmec39IyEx_6qawtMGysU/edit?usp=sharing"",""สบก!BL52"")"),0)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IFERROR(__xludf.DUMMYFUNCTION("IMPORTRANGE(""https://docs.google.com/spreadsheets/d/1Yj_ptqi66GCucihVvJfMjLAmec39IyEx_6qawtMGysU/edit?usp=sharing"",""สบก!BS52"")"),20210)</f>
        <v>20210</v>
      </c>
      <c r="N224" s="627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IFERROR(__xludf.DUMMYFUNCTION("IMPORTRANGE(""https://docs.google.com/spreadsheets/d/1Yj_ptqi66GCucihVvJfMjLAmec39IyEx_6qawtMGysU/edit?usp=sharing"",""สบก!BQ52"")"),0)</f>
        <v>0</v>
      </c>
      <c r="M228" s="625"/>
      <c r="N228" s="622">
        <f ca="1">IFERROR(__xludf.DUMMYFUNCTION("IMPORTRANGE(""https://docs.google.com/spreadsheets/d/1Yj_ptqi66GCucihVvJfMjLAmec39IyEx_6qawtMGysU/edit?usp=sharing"",""สบก!BU52"")"),0)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IFERROR(__xludf.DUMMYFUNCTION("IMPORTRANGE(""https://docs.google.com/spreadsheets/d/1Yj_ptqi66GCucihVvJfMjLAmec39IyEx_6qawtMGysU/edit?usp=sharing"",""สบก!CB52"")"),0)</f>
        <v>0</v>
      </c>
      <c r="N254" s="627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IFERROR(__xludf.DUMMYFUNCTION("IMPORTRANGE(""https://docs.google.com/spreadsheets/d/1Yj_ptqi66GCucihVvJfMjLAmec39IyEx_6qawtMGysU/edit?usp=sharing"",""สบก!BZ52"")"),0)</f>
        <v>0</v>
      </c>
      <c r="M258" s="625"/>
      <c r="N258" s="622">
        <f ca="1">IFERROR(__xludf.DUMMYFUNCTION("IMPORTRANGE(""https://docs.google.com/spreadsheets/d/1Yj_ptqi66GCucihVvJfMjLAmec39IyEx_6qawtMGysU/edit?usp=sharing"",""สบก!CD52"")"),0)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IFERROR(__xludf.DUMMYFUNCTION("IMPORTRANGE(""https://docs.google.com/spreadsheets/d/1Yj_ptqi66GCucihVvJfMjLAmec39IyEx_6qawtMGysU/edit?usp=sharing"",""สบก!CK52"")"),32250)</f>
        <v>32250</v>
      </c>
      <c r="N275" s="627">
        <f ca="1">IFERROR(__xludf.DUMMYFUNCTION("IMPORTRANGE(""https://docs.google.com/spreadsheets/d/1Yj_ptqi66GCucihVvJfMjLAmec39IyEx_6qawtMGysU/edit?usp=sharing"",""สบก!CL52"")"),32170)</f>
        <v>32170</v>
      </c>
      <c r="O275" s="169">
        <f ca="1">IF(L275&gt;0,N275*100/L275,0)</f>
        <v>58.278985507246375</v>
      </c>
      <c r="P275" s="169">
        <f ca="1">IF(M275&gt;0,N275*100/M275,0)</f>
        <v>99.751937984496124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IFERROR(__xludf.DUMMYFUNCTION("IMPORTRANGE(""https://docs.google.com/spreadsheets/d/1Yj_ptqi66GCucihVvJfMjLAmec39IyEx_6qawtMGysU/edit?usp=sharing"",""สบก!CI52"")"),0)</f>
        <v>0</v>
      </c>
      <c r="M279" s="625"/>
      <c r="N279" s="622">
        <f ca="1">IFERROR(__xludf.DUMMYFUNCTION("IMPORTRANGE(""https://docs.google.com/spreadsheets/d/1Yj_ptqi66GCucihVvJfMjLAmec39IyEx_6qawtMGysU/edit?usp=sharing"",""สบก!CM52"")"),0)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IFERROR(__xludf.DUMMYFUNCTION("IMPORTRANGE(""https://docs.google.com/spreadsheets/d/1Yj_ptqi66GCucihVvJfMjLAmec39IyEx_6qawtMGysU/edit?usp=sharing"",""สบก!CT52"")"),0)</f>
        <v>0</v>
      </c>
      <c r="N294" s="627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IFERROR(__xludf.DUMMYFUNCTION("IMPORTRANGE(""https://docs.google.com/spreadsheets/d/1Yj_ptqi66GCucihVvJfMjLAmec39IyEx_6qawtMGysU/edit?usp=sharing"",""สบก!CR52"")"),0)</f>
        <v>0</v>
      </c>
      <c r="M298" s="625"/>
      <c r="N298" s="622">
        <f ca="1">IFERROR(__xludf.DUMMYFUNCTION("IMPORTRANGE(""https://docs.google.com/spreadsheets/d/1Yj_ptqi66GCucihVvJfMjLAmec39IyEx_6qawtMGysU/edit?usp=sharing"",""สบก!CV52"")"),0)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IFERROR(__xludf.DUMMYFUNCTION("IMPORTRANGE(""https://docs.google.com/spreadsheets/d/1Yj_ptqi66GCucihVvJfMjLAmec39IyEx_6qawtMGysU/edit?usp=sharing"",""สบก!DC52"")"),0)</f>
        <v>0</v>
      </c>
      <c r="N314" s="627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IFERROR(__xludf.DUMMYFUNCTION("IMPORTRANGE(""https://docs.google.com/spreadsheets/d/1Yj_ptqi66GCucihVvJfMjLAmec39IyEx_6qawtMGysU/edit?usp=sharing"",""สบก!DA52"")"),0)</f>
        <v>0</v>
      </c>
      <c r="M318" s="625"/>
      <c r="N318" s="622">
        <f ca="1">IFERROR(__xludf.DUMMYFUNCTION("IMPORTRANGE(""https://docs.google.com/spreadsheets/d/1Yj_ptqi66GCucihVvJfMjLAmec39IyEx_6qawtMGysU/edit?usp=sharing"",""สบก!DE52"")"),0)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IFERROR(__xludf.DUMMYFUNCTION("IMPORTRANGE(""https://docs.google.com/spreadsheets/d/1XL5vhW3sbDhbH9Cz0tuDiY8C3ctxq1tqvaCgkFb8cCA/edit?usp=sharing"",""สุรินทร์!J228"")"),792)</f>
        <v>792</v>
      </c>
      <c r="K328" s="318">
        <f ca="1">IF(I328&gt;0,J328*100/I328,0)</f>
        <v>62.362204724409452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1779570</v>
      </c>
      <c r="N329" s="152">
        <f t="shared" ca="1" si="98"/>
        <v>1325099.6499999999</v>
      </c>
      <c r="O329" s="151">
        <f t="shared" ref="O329:O331" ca="1" si="99">IF(L329&gt;0,N329*100/L329,0)</f>
        <v>64.247255757575743</v>
      </c>
      <c r="P329" s="151">
        <f t="shared" ref="P329:P331" ca="1" si="100">IF(M329&gt;0,N329*100/M329,0)</f>
        <v>74.461788521946303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1779570</v>
      </c>
      <c r="N331" s="157">
        <f t="shared" ca="1" si="102"/>
        <v>1325099.6499999999</v>
      </c>
      <c r="O331" s="156">
        <f t="shared" ca="1" si="99"/>
        <v>64.247255757575743</v>
      </c>
      <c r="P331" s="156">
        <f t="shared" ca="1" si="100"/>
        <v>74.461788521946303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6">
        <f ca="1">IFERROR(__xludf.DUMMYFUNCTION("IMPORTRANGE(""https://docs.google.com/spreadsheets/d/1Yj_ptqi66GCucihVvJfMjLAmec39IyEx_6qawtMGysU/edit?usp=sharing"",""สบก!DL52"")"),1742280)</f>
        <v>1742280</v>
      </c>
      <c r="N333" s="627">
        <f ca="1">IFERROR(__xludf.DUMMYFUNCTION("IMPORTRANGE(""https://docs.google.com/spreadsheets/d/1Yj_ptqi66GCucihVvJfMjLAmec39IyEx_6qawtMGysU/edit?usp=sharing"",""สบก!DM52"")"),1287809.65)</f>
        <v>1287809.6499999999</v>
      </c>
      <c r="O333" s="169">
        <f ca="1">IF(L333&gt;0,N333*100/L333,0)</f>
        <v>63.588943862611771</v>
      </c>
      <c r="P333" s="169">
        <f ca="1">IF(M333&gt;0,N333*100/M333,0)</f>
        <v>73.915194457836847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IFERROR(__xludf.DUMMYFUNCTION("IMPORTRANGE(""https://docs.google.com/spreadsheets/d/1Yj_ptqi66GCucihVvJfMjLAmec39IyEx_6qawtMGysU/edit?usp=sharing"",""สบก!DJ52"")"),37290)</f>
        <v>37290</v>
      </c>
      <c r="M337" s="625">
        <f ca="1">L337</f>
        <v>37290</v>
      </c>
      <c r="N337" s="622">
        <f ca="1">IFERROR(__xludf.DUMMYFUNCTION("IMPORTRANGE(""https://docs.google.com/spreadsheets/d/1Yj_ptqi66GCucihVvJfMjLAmec39IyEx_6qawtMGysU/edit?usp=sharing"",""สบก!DN52"")"),37290)</f>
        <v>37290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IFERROR(__xludf.DUMMYFUNCTION("IMPORTRANGE(""https://docs.google.com/spreadsheets/d/1XL5vhW3sbDhbH9Cz0tuDiY8C3ctxq1tqvaCgkFb8cCA/edit?usp=sharing"",""สุรินทร์!J234"")"),567)</f>
        <v>567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IFERROR(__xludf.DUMMYFUNCTION("IMPORTRANGE(""https://docs.google.com/spreadsheets/d/1XL5vhW3sbDhbH9Cz0tuDiY8C3ctxq1tqvaCgkFb8cCA/edit?usp=sharing"",""สุรินทร์!J235"")"),3919.99)</f>
        <v>3919.99</v>
      </c>
      <c r="K340" s="343">
        <f t="shared" ca="1" si="103"/>
        <v>57.646911764705884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IFERROR(__xludf.DUMMYFUNCTION("IMPORTRANGE(""https://docs.google.com/spreadsheets/d/1XL5vhW3sbDhbH9Cz0tuDiY8C3ctxq1tqvaCgkFb8cCA/edit?usp=sharing"",""สุรินทร์!J236"")"),713)</f>
        <v>713</v>
      </c>
      <c r="K341" s="343">
        <f t="shared" ca="1" si="103"/>
        <v>56.14173228346457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IFERROR(__xludf.DUMMYFUNCTION("IMPORTRANGE(""https://docs.google.com/spreadsheets/d/1XL5vhW3sbDhbH9Cz0tuDiY8C3ctxq1tqvaCgkFb8cCA/edit?usp=sharing"",""สุรินทร์!J237"")"),5354.33)</f>
        <v>5354.33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IFERROR(__xludf.DUMMYFUNCTION("IMPORTRANGE(""https://docs.google.com/spreadsheets/d/1XL5vhW3sbDhbH9Cz0tuDiY8C3ctxq1tqvaCgkFb8cCA/edit?usp=sharing"",""สุรินทร์!J238"")"),4)</f>
        <v>4</v>
      </c>
      <c r="K343" s="343">
        <f t="shared" ca="1" si="103"/>
        <v>0.31496062992125984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IFERROR(__xludf.DUMMYFUNCTION("IMPORTRANGE(""https://docs.google.com/spreadsheets/d/1XL5vhW3sbDhbH9Cz0tuDiY8C3ctxq1tqvaCgkFb8cCA/edit?usp=sharing"",""สุรินทร์!J239"")"),20.23)</f>
        <v>20.23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IFERROR(__xludf.DUMMYFUNCTION("IMPORTRANGE(""https://docs.google.com/spreadsheets/d/1XL5vhW3sbDhbH9Cz0tuDiY8C3ctxq1tqvaCgkFb8cCA/edit?usp=sharing"",""สุรินทร์!J240"")"),792)</f>
        <v>792</v>
      </c>
      <c r="K345" s="343">
        <f t="shared" ca="1" si="103"/>
        <v>62.362204724409452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IFERROR(__xludf.DUMMYFUNCTION("IMPORTRANGE(""https://docs.google.com/spreadsheets/d/1XL5vhW3sbDhbH9Cz0tuDiY8C3ctxq1tqvaCgkFb8cCA/edit?usp=sharing"",""สุรินทร์!J241"")"),5823.17)</f>
        <v>5823.17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IFERROR(__xludf.DUMMYFUNCTION("IMPORTRANGE(""https://docs.google.com/spreadsheets/d/1XL5vhW3sbDhbH9Cz0tuDiY8C3ctxq1tqvaCgkFb8cCA/edit?usp=sharing"",""สุรินทร์!M242"")"),1658969.87)</f>
        <v>1658969.87</v>
      </c>
      <c r="O347" s="358">
        <f ca="1">+IF(L347&gt;0,N347*100/L347,0)</f>
        <v>56.753959079618113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IFERROR(__xludf.DUMMYFUNCTION("IMPORTRANGE(""https://docs.google.com/spreadsheets/d/1XL5vhW3sbDhbH9Cz0tuDiY8C3ctxq1tqvaCgkFb8cCA/edit?usp=sharing"",""สุรินทร์!M244"")"),170208)</f>
        <v>170208</v>
      </c>
      <c r="O349" s="373">
        <f ca="1">+IF(L349&gt;0,N349*100/L349,0)</f>
        <v>87.098556954252373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IFERROR(__xludf.DUMMYFUNCTION("IMPORTRANGE(""https://docs.google.com/spreadsheets/d/1XL5vhW3sbDhbH9Cz0tuDiY8C3ctxq1tqvaCgkFb8cCA/edit?usp=sharing"",""สุรินทร์!M247"")"),170208)</f>
        <v>170208</v>
      </c>
      <c r="O352" s="165">
        <f t="shared" ca="1" si="105"/>
        <v>87.098556954252373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IFERROR(__xludf.DUMMYFUNCTION("IMPORTRANGE(""https://docs.google.com/spreadsheets/d/1XL5vhW3sbDhbH9Cz0tuDiY8C3ctxq1tqvaCgkFb8cCA/edit?usp=sharing"",""สุรินทร์!M249"")"),170208)</f>
        <v>170208</v>
      </c>
      <c r="O354" s="169">
        <f t="shared" ca="1" si="105"/>
        <v>87.098556954252373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IFERROR(__xludf.DUMMYFUNCTION("IMPORTRANGE(""https://docs.google.com/spreadsheets/d/1XL5vhW3sbDhbH9Cz0tuDiY8C3ctxq1tqvaCgkFb8cCA/edit?usp=sharing"",""สุรินทร์!M251"")"),151800)</f>
        <v>151800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IFERROR(__xludf.DUMMYFUNCTION("IMPORTRANGE(""https://docs.google.com/spreadsheets/d/1XL5vhW3sbDhbH9Cz0tuDiY8C3ctxq1tqvaCgkFb8cCA/edit?usp=sharing"",""สุรินทร์!M275"")"),605140)</f>
        <v>605140</v>
      </c>
      <c r="O380" s="373">
        <f ca="1">+IF(L380&gt;0,N380*100/L380,0)</f>
        <v>58.835997355423324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IFERROR(__xludf.DUMMYFUNCTION("IMPORTRANGE(""https://docs.google.com/spreadsheets/d/1XL5vhW3sbDhbH9Cz0tuDiY8C3ctxq1tqvaCgkFb8cCA/edit?usp=sharing"",""สุรินทร์!M278"")"),605140)</f>
        <v>605140</v>
      </c>
      <c r="O383" s="165">
        <f t="shared" ca="1" si="109"/>
        <v>58.835997355423324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IFERROR(__xludf.DUMMYFUNCTION("IMPORTRANGE(""https://docs.google.com/spreadsheets/d/1XL5vhW3sbDhbH9Cz0tuDiY8C3ctxq1tqvaCgkFb8cCA/edit?usp=sharing"",""สุรินทร์!M280"")"),605140)</f>
        <v>605140</v>
      </c>
      <c r="O385" s="169">
        <f t="shared" ca="1" si="109"/>
        <v>58.835997355423324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IFERROR(__xludf.DUMMYFUNCTION("IMPORTRANGE(""https://docs.google.com/spreadsheets/d/1XL5vhW3sbDhbH9Cz0tuDiY8C3ctxq1tqvaCgkFb8cCA/edit?usp=sharing"",""สุรินทร์!M281"")"),179405)</f>
        <v>179405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IFERROR(__xludf.DUMMYFUNCTION("IMPORTRANGE(""https://docs.google.com/spreadsheets/d/1XL5vhW3sbDhbH9Cz0tuDiY8C3ctxq1tqvaCgkFb8cCA/edit?usp=sharing"",""สุรินทร์!M283"")"),63870)</f>
        <v>63870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IFERROR(__xludf.DUMMYFUNCTION("IMPORTRANGE(""https://docs.google.com/spreadsheets/d/1XL5vhW3sbDhbH9Cz0tuDiY8C3ctxq1tqvaCgkFb8cCA/edit?usp=sharing"",""สุรินทร์!M284"")"),28310)</f>
        <v>28310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IFERROR(__xludf.DUMMYFUNCTION("IMPORTRANGE(""https://docs.google.com/spreadsheets/d/1XL5vhW3sbDhbH9Cz0tuDiY8C3ctxq1tqvaCgkFb8cCA/edit?usp=sharing"",""สุรินทร์!M296"")"),101269)</f>
        <v>101269</v>
      </c>
      <c r="O401" s="373">
        <f ca="1">+IF(L401&gt;0,N401*100/L401,0)</f>
        <v>63.312910284463896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IFERROR(__xludf.DUMMYFUNCTION("IMPORTRANGE(""https://docs.google.com/spreadsheets/d/1XL5vhW3sbDhbH9Cz0tuDiY8C3ctxq1tqvaCgkFb8cCA/edit?usp=sharing"",""สุรินทร์!M299"")"),101269)</f>
        <v>101269</v>
      </c>
      <c r="O404" s="169">
        <f t="shared" ca="1" si="112"/>
        <v>63.312910284463896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IFERROR(__xludf.DUMMYFUNCTION("IMPORTRANGE(""https://docs.google.com/spreadsheets/d/1XL5vhW3sbDhbH9Cz0tuDiY8C3ctxq1tqvaCgkFb8cCA/edit?usp=sharing"",""สุรินทร์!M301"")"),101269)</f>
        <v>101269</v>
      </c>
      <c r="O406" s="169">
        <f t="shared" ca="1" si="112"/>
        <v>63.312910284463896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IFERROR(__xludf.DUMMYFUNCTION("IMPORTRANGE(""https://docs.google.com/spreadsheets/d/1XL5vhW3sbDhbH9Cz0tuDiY8C3ctxq1tqvaCgkFb8cCA/edit?usp=sharing"",""สุรินทร์!M305"")"),3719)</f>
        <v>3719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IFERROR(__xludf.DUMMYFUNCTION("IMPORTRANGE(""https://docs.google.com/spreadsheets/d/1XL5vhW3sbDhbH9Cz0tuDiY8C3ctxq1tqvaCgkFb8cCA/edit?usp=sharing"",""สุรินทร์!M330"")"),188657)</f>
        <v>188657</v>
      </c>
      <c r="O435" s="412">
        <f t="shared" ref="O435:O439" ca="1" si="114">+IF(L435&gt;0,N435*100/L435,0)</f>
        <v>84.980630630630628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IFERROR(__xludf.DUMMYFUNCTION("IMPORTRANGE(""https://docs.google.com/spreadsheets/d/1XL5vhW3sbDhbH9Cz0tuDiY8C3ctxq1tqvaCgkFb8cCA/edit?usp=sharing"",""สุรินทร์!M332"")"),188657)</f>
        <v>188657</v>
      </c>
      <c r="O437" s="169">
        <f t="shared" ca="1" si="114"/>
        <v>84.980630630630628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IFERROR(__xludf.DUMMYFUNCTION("IMPORTRANGE(""https://docs.google.com/spreadsheets/d/1XL5vhW3sbDhbH9Cz0tuDiY8C3ctxq1tqvaCgkFb8cCA/edit?usp=sharing"",""สุรินทร์!M334"")"),188657)</f>
        <v>188657</v>
      </c>
      <c r="O439" s="169">
        <f t="shared" ca="1" si="114"/>
        <v>84.980630630630628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IFERROR(__xludf.DUMMYFUNCTION("IMPORTRANGE(""https://docs.google.com/spreadsheets/d/1XL5vhW3sbDhbH9Cz0tuDiY8C3ctxq1tqvaCgkFb8cCA/edit?usp=sharing"",""สุรินทร์!M335"")"),162548)</f>
        <v>162548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IFERROR(__xludf.DUMMYFUNCTION("IMPORTRANGE(""https://docs.google.com/spreadsheets/d/1XL5vhW3sbDhbH9Cz0tuDiY8C3ctxq1tqvaCgkFb8cCA/edit?usp=sharing"",""สุรินทร์!M338"")"),26109)</f>
        <v>26109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IFERROR(__xludf.DUMMYFUNCTION("IMPORTRANGE(""https://docs.google.com/spreadsheets/d/1XL5vhW3sbDhbH9Cz0tuDiY8C3ctxq1tqvaCgkFb8cCA/edit?usp=sharing"",""สุรินทร์!J350"")"),45338.87)</f>
        <v>45338.87</v>
      </c>
      <c r="K455" s="372">
        <f ca="1">IF(I455&gt;0,J455*100/I455,0)</f>
        <v>99.999713271135221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IFERROR(__xludf.DUMMYFUNCTION("IMPORTRANGE(""https://docs.google.com/spreadsheets/d/1XL5vhW3sbDhbH9Cz0tuDiY8C3ctxq1tqvaCgkFb8cCA/edit?usp=sharing"",""สุรินทร์!M350"")"),282978.07)</f>
        <v>282978.07</v>
      </c>
      <c r="O455" s="373">
        <f t="shared" ref="O455:O459" ca="1" si="116">+IF(L455&gt;0,N455*100/L455,0)</f>
        <v>36.444595414322158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IFERROR(__xludf.DUMMYFUNCTION("IMPORTRANGE(""https://docs.google.com/spreadsheets/d/1XL5vhW3sbDhbH9Cz0tuDiY8C3ctxq1tqvaCgkFb8cCA/edit?usp=sharing"",""สุรินทร์!M352"")"),282978.07)</f>
        <v>282978.07</v>
      </c>
      <c r="O457" s="169">
        <f t="shared" ca="1" si="116"/>
        <v>36.444595414322158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IFERROR(__xludf.DUMMYFUNCTION("IMPORTRANGE(""https://docs.google.com/spreadsheets/d/1XL5vhW3sbDhbH9Cz0tuDiY8C3ctxq1tqvaCgkFb8cCA/edit?usp=sharing"",""สุรินทร์!M354"")"),282978.07)</f>
        <v>282978.07</v>
      </c>
      <c r="O459" s="169">
        <f t="shared" ca="1" si="116"/>
        <v>36.444595414322158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IFERROR(__xludf.DUMMYFUNCTION("IMPORTRANGE(""https://docs.google.com/spreadsheets/d/1XL5vhW3sbDhbH9Cz0tuDiY8C3ctxq1tqvaCgkFb8cCA/edit?usp=sharing"",""สุรินทร์!M357"")"),84451)</f>
        <v>84451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IFERROR(__xludf.DUMMYFUNCTION("IMPORTRANGE(""https://docs.google.com/spreadsheets/d/1XL5vhW3sbDhbH9Cz0tuDiY8C3ctxq1tqvaCgkFb8cCA/edit?usp=sharing"",""สุรินทร์!M358"")"),198527.07)</f>
        <v>198527.07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IFERROR(__xludf.DUMMYFUNCTION("IMPORTRANGE(""https://docs.google.com/spreadsheets/d/1XL5vhW3sbDhbH9Cz0tuDiY8C3ctxq1tqvaCgkFb8cCA/edit?usp=sharing"",""สุรินทร์!J359"")"),45338.87)</f>
        <v>45338.87</v>
      </c>
      <c r="K464" s="269">
        <f t="shared" ref="K464:K515" ca="1" si="117">IF(I464&gt;0,J464*100/I464,0)</f>
        <v>99.999713271135221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IFERROR(__xludf.DUMMYFUNCTION("IMPORTRANGE(""https://docs.google.com/spreadsheets/d/1XL5vhW3sbDhbH9Cz0tuDiY8C3ctxq1tqvaCgkFb8cCA/edit?usp=sharing"",""สุรินทร์!J376"")"),45338.87)</f>
        <v>45338.87</v>
      </c>
      <c r="K481" s="202">
        <f t="shared" ca="1" si="117"/>
        <v>99.999713271135221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IFERROR(__xludf.DUMMYFUNCTION("IMPORTRANGE(""https://docs.google.com/spreadsheets/d/1XL5vhW3sbDhbH9Cz0tuDiY8C3ctxq1tqvaCgkFb8cCA/edit?usp=sharing"",""สุรินทร์!J378"")"),37489.87)</f>
        <v>37489.870000000003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IFERROR(__xludf.DUMMYFUNCTION("IMPORTRANGE(""https://docs.google.com/spreadsheets/d/1XL5vhW3sbDhbH9Cz0tuDiY8C3ctxq1tqvaCgkFb8cCA/edit?usp=sharing"",""สุรินทร์!J379"")"),5563)</f>
        <v>5563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IFERROR(__xludf.DUMMYFUNCTION("IMPORTRANGE(""https://docs.google.com/spreadsheets/d/1XL5vhW3sbDhbH9Cz0tuDiY8C3ctxq1tqvaCgkFb8cCA/edit?usp=sharing"",""สุรินทร์!J380"")"),6841)</f>
        <v>6841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IFERROR(__xludf.DUMMYFUNCTION("IMPORTRANGE(""https://docs.google.com/spreadsheets/d/1XL5vhW3sbDhbH9Cz0tuDiY8C3ctxq1tqvaCgkFb8cCA/edit?usp=sharing"",""สุรินทร์!J381"")"),711)</f>
        <v>711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IFERROR(__xludf.DUMMYFUNCTION("IMPORTRANGE(""https://docs.google.com/spreadsheets/d/1XL5vhW3sbDhbH9Cz0tuDiY8C3ctxq1tqvaCgkFb8cCA/edit?usp=sharing"",""สุรินทร์!J382"")"),1008)</f>
        <v>1008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IFERROR(__xludf.DUMMYFUNCTION("IMPORTRANGE(""https://docs.google.com/spreadsheets/d/1XL5vhW3sbDhbH9Cz0tuDiY8C3ctxq1tqvaCgkFb8cCA/edit?usp=sharing"",""สุรินทร์!J383"")"),79)</f>
        <v>79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IFERROR(__xludf.DUMMYFUNCTION("IMPORTRANGE(""https://docs.google.com/spreadsheets/d/1XL5vhW3sbDhbH9Cz0tuDiY8C3ctxq1tqvaCgkFb8cCA/edit?usp=sharing"",""สุรินทร์!J384"")"),1008)</f>
        <v>1008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IFERROR(__xludf.DUMMYFUNCTION("IMPORTRANGE(""https://docs.google.com/spreadsheets/d/1XL5vhW3sbDhbH9Cz0tuDiY8C3ctxq1tqvaCgkFb8cCA/edit?usp=sharing"",""สุรินทร์!J385"")"),79)</f>
        <v>79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IFERROR(__xludf.DUMMYFUNCTION("IMPORTRANGE(""https://docs.google.com/spreadsheets/d/1XL5vhW3sbDhbH9Cz0tuDiY8C3ctxq1tqvaCgkFb8cCA/edit?usp=sharing"",""สุรินทร์!J392"")"),2205.42)</f>
        <v>2205.42</v>
      </c>
      <c r="K497" s="444">
        <f t="shared" ca="1" si="117"/>
        <v>48.311500547645124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IFERROR(__xludf.DUMMYFUNCTION("IMPORTRANGE(""https://docs.google.com/spreadsheets/d/1XL5vhW3sbDhbH9Cz0tuDiY8C3ctxq1tqvaCgkFb8cCA/edit?usp=sharing"",""สุรินทร์!J393"")"),2205.42)</f>
        <v>2205.42</v>
      </c>
      <c r="K498" s="202">
        <f t="shared" ca="1" si="117"/>
        <v>48.311500547645124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IFERROR(__xludf.DUMMYFUNCTION("IMPORTRANGE(""https://docs.google.com/spreadsheets/d/1XL5vhW3sbDhbH9Cz0tuDiY8C3ctxq1tqvaCgkFb8cCA/edit?usp=sharing"",""สุรินทร์!J394"")"),424)</f>
        <v>424</v>
      </c>
      <c r="K499" s="202">
        <f t="shared" ca="1" si="117"/>
        <v>47.163515016685203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IFERROR(__xludf.DUMMYFUNCTION("IMPORTRANGE(""https://docs.google.com/spreadsheets/d/1XL5vhW3sbDhbH9Cz0tuDiY8C3ctxq1tqvaCgkFb8cCA/edit?usp=sharing"",""สุรินทร์!J395"")"),1780.42)</f>
        <v>1780.42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IFERROR(__xludf.DUMMYFUNCTION("IMPORTRANGE(""https://docs.google.com/spreadsheets/d/1XL5vhW3sbDhbH9Cz0tuDiY8C3ctxq1tqvaCgkFb8cCA/edit?usp=sharing"",""สุรินทร์!J396"")"),359)</f>
        <v>359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IFERROR(__xludf.DUMMYFUNCTION("IMPORTRANGE(""https://docs.google.com/spreadsheets/d/1XL5vhW3sbDhbH9Cz0tuDiY8C3ctxq1tqvaCgkFb8cCA/edit?usp=sharing"",""สุรินทร์!J397"")"),1590.42)</f>
        <v>1590.42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IFERROR(__xludf.DUMMYFUNCTION("IMPORTRANGE(""https://docs.google.com/spreadsheets/d/1XL5vhW3sbDhbH9Cz0tuDiY8C3ctxq1tqvaCgkFb8cCA/edit?usp=sharing"",""สุรินทร์!J398"")"),313)</f>
        <v>313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IFERROR(__xludf.DUMMYFUNCTION("IMPORTRANGE(""https://docs.google.com/spreadsheets/d/1XL5vhW3sbDhbH9Cz0tuDiY8C3ctxq1tqvaCgkFb8cCA/edit?usp=sharing"",""สุรินทร์!J399"")"),190)</f>
        <v>190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IFERROR(__xludf.DUMMYFUNCTION("IMPORTRANGE(""https://docs.google.com/spreadsheets/d/1XL5vhW3sbDhbH9Cz0tuDiY8C3ctxq1tqvaCgkFb8cCA/edit?usp=sharing"",""สุรินทร์!J400"")"),46)</f>
        <v>46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IFERROR(__xludf.DUMMYFUNCTION("IMPORTRANGE(""https://docs.google.com/spreadsheets/d/1XL5vhW3sbDhbH9Cz0tuDiY8C3ctxq1tqvaCgkFb8cCA/edit?usp=sharing"",""สุรินทร์!J459"")"),5989)</f>
        <v>5989</v>
      </c>
      <c r="K564" s="372">
        <f ca="1">IF(I564&gt;0,J564*100/I564,0)</f>
        <v>108.89090909090909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IFERROR(__xludf.DUMMYFUNCTION("IMPORTRANGE(""https://docs.google.com/spreadsheets/d/1XL5vhW3sbDhbH9Cz0tuDiY8C3ctxq1tqvaCgkFb8cCA/edit?usp=sharing"",""สุรินทร์!M459"")"),135637.8)</f>
        <v>135637.79999999999</v>
      </c>
      <c r="O564" s="373">
        <f t="shared" ref="O564:O568" ca="1" si="122">+IF(L564&gt;0,N564*100/L564,0)</f>
        <v>83.111397058823513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IFERROR(__xludf.DUMMYFUNCTION("IMPORTRANGE(""https://docs.google.com/spreadsheets/d/1XL5vhW3sbDhbH9Cz0tuDiY8C3ctxq1tqvaCgkFb8cCA/edit?usp=sharing"",""สุรินทร์!M461"")"),135637.8)</f>
        <v>135637.79999999999</v>
      </c>
      <c r="O566" s="169">
        <f t="shared" ca="1" si="122"/>
        <v>83.111397058823513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IFERROR(__xludf.DUMMYFUNCTION("IMPORTRANGE(""https://docs.google.com/spreadsheets/d/1XL5vhW3sbDhbH9Cz0tuDiY8C3ctxq1tqvaCgkFb8cCA/edit?usp=sharing"",""สุรินทร์!M463"")"),135637.8)</f>
        <v>135637.79999999999</v>
      </c>
      <c r="O568" s="169">
        <f t="shared" ca="1" si="122"/>
        <v>83.111397058823513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IFERROR(__xludf.DUMMYFUNCTION("IMPORTRANGE(""https://docs.google.com/spreadsheets/d/1XL5vhW3sbDhbH9Cz0tuDiY8C3ctxq1tqvaCgkFb8cCA/edit?usp=sharing"",""สุรินทร์!M466"")"),84451)</f>
        <v>84451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IFERROR(__xludf.DUMMYFUNCTION("IMPORTRANGE(""https://docs.google.com/spreadsheets/d/1XL5vhW3sbDhbH9Cz0tuDiY8C3ctxq1tqvaCgkFb8cCA/edit?usp=sharing"",""สุรินทร์!M467"")"),51186.8)</f>
        <v>51186.8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IFERROR(__xludf.DUMMYFUNCTION("IMPORTRANGE(""https://docs.google.com/spreadsheets/d/1XL5vhW3sbDhbH9Cz0tuDiY8C3ctxq1tqvaCgkFb8cCA/edit?usp=sharing"",""สุรินทร์!J468"")"),5989)</f>
        <v>5989</v>
      </c>
      <c r="K573" s="202">
        <f ca="1">IF(I573&gt;0,J573*100/I573,0)</f>
        <v>108.89090909090909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IFERROR(__xludf.DUMMYFUNCTION("IMPORTRANGE(""https://docs.google.com/spreadsheets/d/1XL5vhW3sbDhbH9Cz0tuDiY8C3ctxq1tqvaCgkFb8cCA/edit?usp=sharing"",""สุรินทร์!J471"")"),1319)</f>
        <v>1319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IFERROR(__xludf.DUMMYFUNCTION("IMPORTRANGE(""https://docs.google.com/spreadsheets/d/1XL5vhW3sbDhbH9Cz0tuDiY8C3ctxq1tqvaCgkFb8cCA/edit?usp=sharing"",""สุรินทร์!J472"")"),4670)</f>
        <v>4670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IFERROR(__xludf.DUMMYFUNCTION("IMPORTRANGE(""https://docs.google.com/spreadsheets/d/1XL5vhW3sbDhbH9Cz0tuDiY8C3ctxq1tqvaCgkFb8cCA/edit?usp=sharing"",""สุรินทร์!J475"")"),4)</f>
        <v>4</v>
      </c>
      <c r="K580" s="372">
        <f ca="1">IF(I580&gt;0,J580*100/I580,0)</f>
        <v>4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IFERROR(__xludf.DUMMYFUNCTION("IMPORTRANGE(""https://docs.google.com/spreadsheets/d/1XL5vhW3sbDhbH9Cz0tuDiY8C3ctxq1tqvaCgkFb8cCA/edit?usp=sharing"",""สุรินทร์!M475"")"),134445)</f>
        <v>134445</v>
      </c>
      <c r="O580" s="373">
        <f t="shared" ref="O580:O584" ca="1" si="124">+IF(L580&gt;0,N580*100/L580,0)</f>
        <v>41.805037313432834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IFERROR(__xludf.DUMMYFUNCTION("IMPORTRANGE(""https://docs.google.com/spreadsheets/d/1XL5vhW3sbDhbH9Cz0tuDiY8C3ctxq1tqvaCgkFb8cCA/edit?usp=sharing"",""สุรินทร์!M477"")"),134445)</f>
        <v>134445</v>
      </c>
      <c r="O582" s="169">
        <f t="shared" ca="1" si="124"/>
        <v>41.805037313432834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IFERROR(__xludf.DUMMYFUNCTION("IMPORTRANGE(""https://docs.google.com/spreadsheets/d/1XL5vhW3sbDhbH9Cz0tuDiY8C3ctxq1tqvaCgkFb8cCA/edit?usp=sharing"",""สุรินทร์!M479"")"),134445)</f>
        <v>134445</v>
      </c>
      <c r="O584" s="169">
        <f t="shared" ca="1" si="124"/>
        <v>41.805037313432834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IFERROR(__xludf.DUMMYFUNCTION("IMPORTRANGE(""https://docs.google.com/spreadsheets/d/1XL5vhW3sbDhbH9Cz0tuDiY8C3ctxq1tqvaCgkFb8cCA/edit?usp=sharing"",""สุรินทร์!M482"")"),86935)</f>
        <v>86935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IFERROR(__xludf.DUMMYFUNCTION("IMPORTRANGE(""https://docs.google.com/spreadsheets/d/1XL5vhW3sbDhbH9Cz0tuDiY8C3ctxq1tqvaCgkFb8cCA/edit?usp=sharing"",""สุรินทร์!M483"")"),47510)</f>
        <v>47510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IFERROR(__xludf.DUMMYFUNCTION("IMPORTRANGE(""https://docs.google.com/spreadsheets/d/1XL5vhW3sbDhbH9Cz0tuDiY8C3ctxq1tqvaCgkFb8cCA/edit?usp=sharing"",""สุรินทร์!J484"")"),68)</f>
        <v>68</v>
      </c>
      <c r="K589" s="163">
        <f t="shared" ref="K589:K596" ca="1" si="125">IF(I589&gt;0,J589*100/I589,0)</f>
        <v>68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IFERROR(__xludf.DUMMYFUNCTION("IMPORTRANGE(""https://docs.google.com/spreadsheets/d/1XL5vhW3sbDhbH9Cz0tuDiY8C3ctxq1tqvaCgkFb8cCA/edit?usp=sharing"",""สุรินทร์!J485"")"),70.56)</f>
        <v>70.56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IFERROR(__xludf.DUMMYFUNCTION("IMPORTRANGE(""https://docs.google.com/spreadsheets/d/1XL5vhW3sbDhbH9Cz0tuDiY8C3ctxq1tqvaCgkFb8cCA/edit?usp=sharing"",""สุรินทร์!J486"")"),2)</f>
        <v>2</v>
      </c>
      <c r="K591" s="163">
        <f t="shared" ca="1" si="125"/>
        <v>2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IFERROR(__xludf.DUMMYFUNCTION("IMPORTRANGE(""https://docs.google.com/spreadsheets/d/1XL5vhW3sbDhbH9Cz0tuDiY8C3ctxq1tqvaCgkFb8cCA/edit?usp=sharing"",""สุรินทร์!J487"")"),0.69)</f>
        <v>0.69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IFERROR(__xludf.DUMMYFUNCTION("IMPORTRANGE(""https://docs.google.com/spreadsheets/d/1XL5vhW3sbDhbH9Cz0tuDiY8C3ctxq1tqvaCgkFb8cCA/edit?usp=sharing"",""สุรินทร์!J488"")"),1)</f>
        <v>1</v>
      </c>
      <c r="K593" s="163">
        <f t="shared" ca="1" si="125"/>
        <v>1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IFERROR(__xludf.DUMMYFUNCTION("IMPORTRANGE(""https://docs.google.com/spreadsheets/d/1XL5vhW3sbDhbH9Cz0tuDiY8C3ctxq1tqvaCgkFb8cCA/edit?usp=sharing"",""สุรินทร์!J489"")"),0.35)</f>
        <v>0.35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IFERROR(__xludf.DUMMYFUNCTION("IMPORTRANGE(""https://docs.google.com/spreadsheets/d/1XL5vhW3sbDhbH9Cz0tuDiY8C3ctxq1tqvaCgkFb8cCA/edit?usp=sharing"",""สุรินทร์!J490"")"),4)</f>
        <v>4</v>
      </c>
      <c r="K595" s="163">
        <f t="shared" ca="1" si="125"/>
        <v>4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IFERROR(__xludf.DUMMYFUNCTION("IMPORTRANGE(""https://docs.google.com/spreadsheets/d/1XL5vhW3sbDhbH9Cz0tuDiY8C3ctxq1tqvaCgkFb8cCA/edit?usp=sharing"",""สุรินทร์!J491"")"),6.47)</f>
        <v>6.47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IFERROR(__xludf.DUMMYFUNCTION("IMPORTRANGE(""https://docs.google.com/spreadsheets/d/1XL5vhW3sbDhbH9Cz0tuDiY8C3ctxq1tqvaCgkFb8cCA/edit?usp=sharing"",""สุรินทร์!J166"")"),0)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IFERROR(__xludf.DUMMYFUNCTION("IMPORTRANGE(""https://docs.google.com/spreadsheets/d/1XL5vhW3sbDhbH9Cz0tuDiY8C3ctxq1tqvaCgkFb8cCA/edit?usp=sharing"",""สุรินทร์!J166"")"),0)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IFERROR(__xludf.DUMMYFUNCTION("IMPORTRANGE(""https://docs.google.com/spreadsheets/d/1XL5vhW3sbDhbH9Cz0tuDiY8C3ctxq1tqvaCgkFb8cCA/edit?usp=sharing"",""สุรินทร์!J507"")"),39)</f>
        <v>39</v>
      </c>
      <c r="K612" s="163">
        <f t="shared" ca="1" si="127"/>
        <v>19.5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IFERROR(__xludf.DUMMYFUNCTION("IMPORTRANGE(""https://docs.google.com/spreadsheets/d/1XL5vhW3sbDhbH9Cz0tuDiY8C3ctxq1tqvaCgkFb8cCA/edit?usp=sharing"",""สุรินทร์!J523"")"),4547140.96)</f>
        <v>4547140.96</v>
      </c>
      <c r="K628" s="343">
        <f t="shared" ref="K628:K635" ca="1" si="129">IF(I628&gt;0,J628*100/I628,0)</f>
        <v>80.558267253360228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IFERROR(__xludf.DUMMYFUNCTION("IMPORTRANGE(""https://docs.google.com/spreadsheets/d/1XL5vhW3sbDhbH9Cz0tuDiY8C3ctxq1tqvaCgkFb8cCA/edit?usp=sharing"",""สุรินทร์!J524"")"),232)</f>
        <v>232</v>
      </c>
      <c r="K629" s="343">
        <f t="shared" ca="1" si="129"/>
        <v>73.650793650793645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IFERROR(__xludf.DUMMYFUNCTION("IMPORTRANGE(""https://docs.google.com/spreadsheets/d/1XL5vhW3sbDhbH9Cz0tuDiY8C3ctxq1tqvaCgkFb8cCA/edit?usp=sharing"",""สุรินทร์!J525"")"),648225.96)</f>
        <v>648225.96</v>
      </c>
      <c r="K630" s="343">
        <f t="shared" ca="1" si="129"/>
        <v>9.6951634247440257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IFERROR(__xludf.DUMMYFUNCTION("IMPORTRANGE(""https://docs.google.com/spreadsheets/d/1XL5vhW3sbDhbH9Cz0tuDiY8C3ctxq1tqvaCgkFb8cCA/edit?usp=sharing"",""สุรินทร์!J526"")"),157)</f>
        <v>157</v>
      </c>
      <c r="K631" s="343">
        <f t="shared" ca="1" si="129"/>
        <v>37.38095238095238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IFERROR(__xludf.DUMMYFUNCTION("IMPORTRANGE(""https://docs.google.com/spreadsheets/d/1XL5vhW3sbDhbH9Cz0tuDiY8C3ctxq1tqvaCgkFb8cCA/edit?usp=sharing"",""สุรินทร์!I529"")"),6000000)</f>
        <v>6000000</v>
      </c>
      <c r="J634" s="342">
        <f ca="1">IFERROR(__xludf.DUMMYFUNCTION("IMPORTRANGE(""https://docs.google.com/spreadsheets/d/1XL5vhW3sbDhbH9Cz0tuDiY8C3ctxq1tqvaCgkFb8cCA/edit?usp=sharing"",""สุรินทร์!J529"")"),3655000)</f>
        <v>3655000</v>
      </c>
      <c r="K634" s="343">
        <f t="shared" ca="1" si="129"/>
        <v>60.916666666666664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IFERROR(__xludf.DUMMYFUNCTION("IMPORTRANGE(""https://docs.google.com/spreadsheets/d/1XL5vhW3sbDhbH9Cz0tuDiY8C3ctxq1tqvaCgkFb8cCA/edit?usp=sharing"",""สุรินทร์!I530"")"),310)</f>
        <v>310</v>
      </c>
      <c r="J635" s="504">
        <f ca="1">IFERROR(__xludf.DUMMYFUNCTION("IMPORTRANGE(""https://docs.google.com/spreadsheets/d/1XL5vhW3sbDhbH9Cz0tuDiY8C3ctxq1tqvaCgkFb8cCA/edit?usp=sharing"",""สุรินทร์!J530"")"),161)</f>
        <v>161</v>
      </c>
      <c r="K635" s="486">
        <f t="shared" ca="1" si="129"/>
        <v>51.935483870967744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IFERROR(__xludf.DUMMYFUNCTION("IMPORTRANGE(""https://docs.google.com/spreadsheets/d/1XL5vhW3sbDhbH9Cz0tuDiY8C3ctxq1tqvaCgkFb8cCA/edit#gid=346597447"",""สุรินทร์!J541"")"),0)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IFERROR(__xludf.DUMMYFUNCTION("IMPORTRANGE(""https://docs.google.com/spreadsheets/d/1XL5vhW3sbDhbH9Cz0tuDiY8C3ctxq1tqvaCgkFb8cCA/edit#gid=346597447"",""สุรินทร์!J542"")"),0)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IFERROR(__xludf.DUMMYFUNCTION("IMPORTRANGE(""https://docs.google.com/spreadsheets/d/1XL5vhW3sbDhbH9Cz0tuDiY8C3ctxq1tqvaCgkFb8cCA/edit#gid=346597447"",""สุรินทร์!I543"")"),0)</f>
        <v>0</v>
      </c>
      <c r="J648" s="585">
        <f ca="1">IFERROR(__xludf.DUMMYFUNCTION("IMPORTRANGE(""https://docs.google.com/spreadsheets/d/1XL5vhW3sbDhbH9Cz0tuDiY8C3ctxq1tqvaCgkFb8cCA/edit#gid=346597447"",""สุรินทร์!J543"")"),0)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IFERROR(__xludf.DUMMYFUNCTION("IMPORTRANGE(""https://docs.google.com/spreadsheets/d/1XL5vhW3sbDhbH9Cz0tuDiY8C3ctxq1tqvaCgkFb8cCA/edit#gid=346597447"",""สุรินทร์!L543"")"),0)</f>
        <v>0</v>
      </c>
      <c r="M648" s="570"/>
      <c r="N648" s="587">
        <f ca="1">IFERROR(__xludf.DUMMYFUNCTION("IMPORTRANGE(""https://docs.google.com/spreadsheets/d/1XL5vhW3sbDhbH9Cz0tuDiY8C3ctxq1tqvaCgkFb8cCA/edit#gid=346597447"",""สุรินทร์!M543"")"),0)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IFERROR(__xludf.DUMMYFUNCTION("IMPORTRANGE(""https://docs.google.com/spreadsheets/d/1XL5vhW3sbDhbH9Cz0tuDiY8C3ctxq1tqvaCgkFb8cCA/edit#gid=346597447"",""สุรินทร์!I544"")"),0)</f>
        <v>0</v>
      </c>
      <c r="J649" s="585">
        <f ca="1">IFERROR(__xludf.DUMMYFUNCTION("IMPORTRANGE(""https://docs.google.com/spreadsheets/d/1XL5vhW3sbDhbH9Cz0tuDiY8C3ctxq1tqvaCgkFb8cCA/edit#gid=346597447"",""สุรินทร์!J544"")"),0)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IFERROR(__xludf.DUMMYFUNCTION("IMPORTRANGE(""https://docs.google.com/spreadsheets/d/1XL5vhW3sbDhbH9Cz0tuDiY8C3ctxq1tqvaCgkFb8cCA/edit#gid=346597447"",""สุรินทร์!L544"")"),0)</f>
        <v>0</v>
      </c>
      <c r="M649" s="570"/>
      <c r="N649" s="587">
        <f ca="1">IFERROR(__xludf.DUMMYFUNCTION("IMPORTRANGE(""https://docs.google.com/spreadsheets/d/1XL5vhW3sbDhbH9Cz0tuDiY8C3ctxq1tqvaCgkFb8cCA/edit#gid=346597447"",""สุรินทร์!M544"")"),0)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IFERROR(__xludf.DUMMYFUNCTION("IMPORTRANGE(""https://docs.google.com/spreadsheets/d/1XL5vhW3sbDhbH9Cz0tuDiY8C3ctxq1tqvaCgkFb8cCA/edit#gid=346597447"",""สุรินทร์!I545"")"),0)</f>
        <v>0</v>
      </c>
      <c r="J650" s="585">
        <f ca="1">IFERROR(__xludf.DUMMYFUNCTION("IMPORTRANGE(""https://docs.google.com/spreadsheets/d/1XL5vhW3sbDhbH9Cz0tuDiY8C3ctxq1tqvaCgkFb8cCA/edit#gid=346597447"",""สุรินทร์!J545"")"),0)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IFERROR(__xludf.DUMMYFUNCTION("IMPORTRANGE(""https://docs.google.com/spreadsheets/d/1XL5vhW3sbDhbH9Cz0tuDiY8C3ctxq1tqvaCgkFb8cCA/edit#gid=346597447"",""สุรินทร์!L545"")"),0)</f>
        <v>0</v>
      </c>
      <c r="M650" s="570"/>
      <c r="N650" s="587">
        <f ca="1">IFERROR(__xludf.DUMMYFUNCTION("IMPORTRANGE(""https://docs.google.com/spreadsheets/d/1XL5vhW3sbDhbH9Cz0tuDiY8C3ctxq1tqvaCgkFb8cCA/edit#gid=346597447"",""สุรินทร์!M545"")"),0)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IFERROR(__xludf.DUMMYFUNCTION("IMPORTRANGE(""https://docs.google.com/spreadsheets/d/1XL5vhW3sbDhbH9Cz0tuDiY8C3ctxq1tqvaCgkFb8cCA/edit#gid=346597447"",""สุรินทร์!I546"")"),0)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IFERROR(__xludf.DUMMYFUNCTION("IMPORTRANGE(""https://docs.google.com/spreadsheets/d/1XL5vhW3sbDhbH9Cz0tuDiY8C3ctxq1tqvaCgkFb8cCA/edit#gid=346597447"",""สุรินทร์!L546"")"),0)</f>
        <v>0</v>
      </c>
      <c r="M651" s="570"/>
      <c r="N651" s="587">
        <f ca="1">IFERROR(__xludf.DUMMYFUNCTION("IMPORTRANGE(""https://docs.google.com/spreadsheets/d/1XL5vhW3sbDhbH9Cz0tuDiY8C3ctxq1tqvaCgkFb8cCA/edit#gid=346597447"",""สุรินทร์!M546"")"),0)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IFERROR(__xludf.DUMMYFUNCTION("IMPORTRANGE(""https://docs.google.com/spreadsheets/d/1XL5vhW3sbDhbH9Cz0tuDiY8C3ctxq1tqvaCgkFb8cCA/edit#gid=346597447"",""สุรินทร์!J547"")"),0)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IFERROR(__xludf.DUMMYFUNCTION("IMPORTRANGE(""https://docs.google.com/spreadsheets/d/1XL5vhW3sbDhbH9Cz0tuDiY8C3ctxq1tqvaCgkFb8cCA/edit#gid=346597447"",""สุรินทร์!J548"")"),0)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IFERROR(__xludf.DUMMYFUNCTION("IMPORTRANGE(""https://docs.google.com/spreadsheets/d/1XL5vhW3sbDhbH9Cz0tuDiY8C3ctxq1tqvaCgkFb8cCA/edit#gid=346597447"",""สุรินทร์!J550"")"),0)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IFERROR(__xludf.DUMMYFUNCTION("IMPORTRANGE(""https://docs.google.com/spreadsheets/d/1XL5vhW3sbDhbH9Cz0tuDiY8C3ctxq1tqvaCgkFb8cCA/edit#gid=346597447"",""สุรินทร์!J551"")"),0)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IFERROR(__xludf.DUMMYFUNCTION("IMPORTRANGE(""https://docs.google.com/spreadsheets/d/1XL5vhW3sbDhbH9Cz0tuDiY8C3ctxq1tqvaCgkFb8cCA/edit#gid=346597447"",""สุรินทร์!J552"")"),0)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IFERROR(__xludf.DUMMYFUNCTION("IMPORTRANGE(""https://docs.google.com/spreadsheets/d/1XL5vhW3sbDhbH9Cz0tuDiY8C3ctxq1tqvaCgkFb8cCA/edit#gid=346597447"",""สุรินทร์!J553"")"),0)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IFERROR(__xludf.DUMMYFUNCTION("IMPORTRANGE(""https://docs.google.com/spreadsheets/d/1XL5vhW3sbDhbH9Cz0tuDiY8C3ctxq1tqvaCgkFb8cCA/edit#gid=346597447"",""สุรินทร์!J554"")"),0)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IFERROR(__xludf.DUMMYFUNCTION("IMPORTRANGE(""https://docs.google.com/spreadsheets/d/1XL5vhW3sbDhbH9Cz0tuDiY8C3ctxq1tqvaCgkFb8cCA/edit#gid=346597447"",""สุรินทร์!J555"")"),0)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IFERROR(__xludf.DUMMYFUNCTION("IMPORTRANGE(""https://docs.google.com/spreadsheets/d/1XL5vhW3sbDhbH9Cz0tuDiY8C3ctxq1tqvaCgkFb8cCA/edit#gid=346597447"",""สุรินทร์!J556"")"),0)</f>
        <v>0</v>
      </c>
      <c r="K661" s="586"/>
      <c r="L661" s="571">
        <f ca="1">IFERROR(__xludf.DUMMYFUNCTION("IMPORTRANGE(""https://docs.google.com/spreadsheets/d/1XL5vhW3sbDhbH9Cz0tuDiY8C3ctxq1tqvaCgkFb8cCA/edit#gid=346597447"",""สุรินทร์!L556"")"),0)</f>
        <v>0</v>
      </c>
      <c r="M661" s="570"/>
      <c r="N661" s="587">
        <f ca="1">IFERROR(__xludf.DUMMYFUNCTION("IMPORTRANGE(""https://docs.google.com/spreadsheets/d/1XL5vhW3sbDhbH9Cz0tuDiY8C3ctxq1tqvaCgkFb8cCA/edit#gid=346597447"",""สุรินทร์!M556"")"),0)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IFERROR(__xludf.DUMMYFUNCTION("IMPORTRANGE(""https://docs.google.com/spreadsheets/d/1XL5vhW3sbDhbH9Cz0tuDiY8C3ctxq1tqvaCgkFb8cCA/edit#gid=346597447"",""สุรินทร์!J557"")"),0)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IFERROR(__xludf.DUMMYFUNCTION("IMPORTRANGE(""https://docs.google.com/spreadsheets/d/1XL5vhW3sbDhbH9Cz0tuDiY8C3ctxq1tqvaCgkFb8cCA/edit#gid=346597447"",""สุรินทร์!I558"")"),0)</f>
        <v>0</v>
      </c>
      <c r="J663" s="585">
        <f ca="1">IFERROR(__xludf.DUMMYFUNCTION("IMPORTRANGE(""https://docs.google.com/spreadsheets/d/1XL5vhW3sbDhbH9Cz0tuDiY8C3ctxq1tqvaCgkFb8cCA/edit#gid=346597447"",""สุรินทร์!J558"")"),0)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IFERROR(__xludf.DUMMYFUNCTION("IMPORTRANGE(""https://docs.google.com/spreadsheets/d/1XL5vhW3sbDhbH9Cz0tuDiY8C3ctxq1tqvaCgkFb8cCA/edit#gid=346597447"",""สุรินทร์!I560"")"),0)</f>
        <v>0</v>
      </c>
      <c r="J665" s="585">
        <f ca="1">IFERROR(__xludf.DUMMYFUNCTION("IMPORTRANGE(""https://docs.google.com/spreadsheets/d/1XL5vhW3sbDhbH9Cz0tuDiY8C3ctxq1tqvaCgkFb8cCA/edit#gid=346597447"",""สุรินทร์!J560"")"),0)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IFERROR(__xludf.DUMMYFUNCTION("IMPORTRANGE(""https://docs.google.com/spreadsheets/d/1XL5vhW3sbDhbH9Cz0tuDiY8C3ctxq1tqvaCgkFb8cCA/edit#gid=346597447"",""สุรินทร์!L560"")"),0)</f>
        <v>0</v>
      </c>
      <c r="M665" s="570"/>
      <c r="N665" s="587">
        <f ca="1">IFERROR(__xludf.DUMMYFUNCTION("IMPORTRANGE(""https://docs.google.com/spreadsheets/d/1XL5vhW3sbDhbH9Cz0tuDiY8C3ctxq1tqvaCgkFb8cCA/edit#gid=346597447"",""สุรินทร์!M560"")"),0)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IFERROR(__xludf.DUMMYFUNCTION("IMPORTRANGE(""https://docs.google.com/spreadsheets/d/1XL5vhW3sbDhbH9Cz0tuDiY8C3ctxq1tqvaCgkFb8cCA/edit#gid=346597447"",""สุรินทร์!J561"")"),0)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IFERROR(__xludf.DUMMYFUNCTION("IMPORTRANGE(""https://docs.google.com/spreadsheets/d/1XL5vhW3sbDhbH9Cz0tuDiY8C3ctxq1tqvaCgkFb8cCA/edit#gid=346597447"",""สุรินทร์!J562"")"),0)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IFERROR(__xludf.DUMMYFUNCTION("IMPORTRANGE(""https://docs.google.com/spreadsheets/d/1XL5vhW3sbDhbH9Cz0tuDiY8C3ctxq1tqvaCgkFb8cCA/edit#gid=346597447"",""สุรินทร์!I563"")"),0)</f>
        <v>0</v>
      </c>
      <c r="J668" s="585">
        <f ca="1">IFERROR(__xludf.DUMMYFUNCTION("IMPORTRANGE(""https://docs.google.com/spreadsheets/d/1XL5vhW3sbDhbH9Cz0tuDiY8C3ctxq1tqvaCgkFb8cCA/edit#gid=346597447"",""สุรินทร์!J563"")"),0)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IFERROR(__xludf.DUMMYFUNCTION("IMPORTRANGE(""https://docs.google.com/spreadsheets/d/1XL5vhW3sbDhbH9Cz0tuDiY8C3ctxq1tqvaCgkFb8cCA/edit#gid=346597447"",""สุรินทร์!L563"")"),0)</f>
        <v>0</v>
      </c>
      <c r="M668" s="570"/>
      <c r="N668" s="587">
        <f ca="1">IFERROR(__xludf.DUMMYFUNCTION("IMPORTRANGE(""https://docs.google.com/spreadsheets/d/1XL5vhW3sbDhbH9Cz0tuDiY8C3ctxq1tqvaCgkFb8cCA/edit#gid=346597447"",""สุรินทร์!M563"")"),0)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IFERROR(__xludf.DUMMYFUNCTION("IMPORTRANGE(""https://docs.google.com/spreadsheets/d/1XL5vhW3sbDhbH9Cz0tuDiY8C3ctxq1tqvaCgkFb8cCA/edit#gid=346597447"",""สุรินทร์!J564"")"),0)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IFERROR(__xludf.DUMMYFUNCTION("IMPORTRANGE(""https://docs.google.com/spreadsheets/d/1XL5vhW3sbDhbH9Cz0tuDiY8C3ctxq1tqvaCgkFb8cCA/edit#gid=346597447"",""สุรินทร์!J565"")"),0)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IFERROR(__xludf.DUMMYFUNCTION("IMPORTRANGE(""https://docs.google.com/spreadsheets/d/1XL5vhW3sbDhbH9Cz0tuDiY8C3ctxq1tqvaCgkFb8cCA/edit#gid=346597447"",""สุรินทร์!I566"")"),0)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IFERROR(__xludf.DUMMYFUNCTION("IMPORTRANGE(""https://docs.google.com/spreadsheets/d/1XL5vhW3sbDhbH9Cz0tuDiY8C3ctxq1tqvaCgkFb8cCA/edit#gid=346597447"",""สุรินทร์!L566"")"),0)</f>
        <v>0</v>
      </c>
      <c r="M671" s="570"/>
      <c r="N671" s="587">
        <f ca="1">IFERROR(__xludf.DUMMYFUNCTION("IMPORTRANGE(""https://docs.google.com/spreadsheets/d/1XL5vhW3sbDhbH9Cz0tuDiY8C3ctxq1tqvaCgkFb8cCA/edit#gid=346597447"",""สุรินทร์!M566"")"),0)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IFERROR(__xludf.DUMMYFUNCTION("IMPORTRANGE(""https://docs.google.com/spreadsheets/d/1XL5vhW3sbDhbH9Cz0tuDiY8C3ctxq1tqvaCgkFb8cCA/edit#gid=346597447"",""สุรินทร์!J567"")"),0)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IFERROR(__xludf.DUMMYFUNCTION("IMPORTRANGE(""https://docs.google.com/spreadsheets/d/1XL5vhW3sbDhbH9Cz0tuDiY8C3ctxq1tqvaCgkFb8cCA/edit#gid=346597447"",""สุรินทร์!J568"")"),0)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IFERROR(__xludf.DUMMYFUNCTION("IMPORTRANGE(""https://docs.google.com/spreadsheets/d/1XL5vhW3sbDhbH9Cz0tuDiY8C3ctxq1tqvaCgkFb8cCA/edit#gid=346597447"",""สุรินทร์!J569"")"),0)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IFERROR(__xludf.DUMMYFUNCTION("IMPORTRANGE(""https://docs.google.com/spreadsheets/d/1XL5vhW3sbDhbH9Cz0tuDiY8C3ctxq1tqvaCgkFb8cCA/edit#gid=346597447"",""สุรินทร์!J570"")"),0)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IFERROR(__xludf.DUMMYFUNCTION("IMPORTRANGE(""https://docs.google.com/spreadsheets/d/1XL5vhW3sbDhbH9Cz0tuDiY8C3ctxq1tqvaCgkFb8cCA/edit#gid=346597447"",""สุรินทร์!J571"")"),0)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IFERROR(__xludf.DUMMYFUNCTION("IMPORTRANGE(""https://docs.google.com/spreadsheets/d/1XL5vhW3sbDhbH9Cz0tuDiY8C3ctxq1tqvaCgkFb8cCA/edit#gid=346597447"",""สุรินทร์!J572"")"),0)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  <mergeCell ref="D121:F121"/>
    <mergeCell ref="D125:E125"/>
    <mergeCell ref="D140:G140"/>
    <mergeCell ref="D143:F143"/>
    <mergeCell ref="D147:E147"/>
    <mergeCell ref="D73:E73"/>
    <mergeCell ref="D94:G94"/>
    <mergeCell ref="D97:F97"/>
    <mergeCell ref="D101:E101"/>
    <mergeCell ref="D118:G118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290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6731151</v>
      </c>
      <c r="M8" s="23">
        <f t="shared" ca="1" si="0"/>
        <v>3455169.84</v>
      </c>
      <c r="N8" s="23">
        <f t="shared" ca="1" si="0"/>
        <v>4146660.57</v>
      </c>
      <c r="O8" s="22">
        <f t="shared" ref="O8:O16" ca="1" si="1">IF(L8&gt;0,N8*100/L8,0)</f>
        <v>61.604034287746629</v>
      </c>
      <c r="P8" s="22">
        <f t="shared" ref="P8:P16" ca="1" si="2">IF(M8&gt;0,N8*100/M8,0)</f>
        <v>120.01321966853011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6731151</v>
      </c>
      <c r="M10" s="30">
        <f t="shared" ca="1" si="4"/>
        <v>3455169.84</v>
      </c>
      <c r="N10" s="30">
        <f t="shared" ca="1" si="4"/>
        <v>4146660.57</v>
      </c>
      <c r="O10" s="29">
        <f t="shared" ca="1" si="1"/>
        <v>61.604034287746629</v>
      </c>
      <c r="P10" s="29">
        <f t="shared" ca="1" si="2"/>
        <v>120.01321966853011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6264351</v>
      </c>
      <c r="M12" s="38">
        <f t="shared" ca="1" si="6"/>
        <v>2988369.84</v>
      </c>
      <c r="N12" s="38">
        <f t="shared" ca="1" si="6"/>
        <v>3679860.57</v>
      </c>
      <c r="O12" s="38">
        <f t="shared" ca="1" si="1"/>
        <v>58.742886054756511</v>
      </c>
      <c r="P12" s="38">
        <f t="shared" ca="1" si="2"/>
        <v>123.13939595910257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4012951</v>
      </c>
      <c r="M14" s="38">
        <f t="shared" si="8"/>
        <v>0</v>
      </c>
      <c r="N14" s="38">
        <f t="shared" ca="1" si="8"/>
        <v>1190148.29</v>
      </c>
      <c r="O14" s="38">
        <f t="shared" ca="1" si="1"/>
        <v>29.657683086586406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3455169.84</v>
      </c>
      <c r="N18" s="23">
        <f t="shared" ca="1" si="11"/>
        <v>2956512.28</v>
      </c>
      <c r="O18" s="22">
        <f t="shared" ref="O18:O20" ca="1" si="12">IF(L18&gt;0,N18*100/L18,0)</f>
        <v>69.124307035499555</v>
      </c>
      <c r="P18" s="22">
        <f t="shared" ref="P18:P26" ca="1" si="13">IF(M18&gt;0,N18*100/M18,0)</f>
        <v>85.567784418956379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3455169.84</v>
      </c>
      <c r="N20" s="30">
        <f t="shared" ca="1" si="15"/>
        <v>2956512.28</v>
      </c>
      <c r="O20" s="29">
        <f t="shared" ca="1" si="12"/>
        <v>69.124307035499555</v>
      </c>
      <c r="P20" s="29">
        <f t="shared" ca="1" si="13"/>
        <v>85.567784418956379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2988369.84</v>
      </c>
      <c r="N22" s="38">
        <f t="shared" ca="1" si="18"/>
        <v>2489712.2799999998</v>
      </c>
      <c r="O22" s="38">
        <f t="shared" ca="1" si="17"/>
        <v>65.341719735611008</v>
      </c>
      <c r="P22" s="38">
        <f t="shared" ca="1" si="13"/>
        <v>83.313392026470183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2454056</v>
      </c>
      <c r="M28" s="23">
        <f t="shared" si="23"/>
        <v>0</v>
      </c>
      <c r="N28" s="23">
        <f t="shared" ca="1" si="23"/>
        <v>1190148.29</v>
      </c>
      <c r="O28" s="22">
        <f t="shared" ref="O28:O30" ca="1" si="24">IF(L28&gt;0,N28*100/L28,0)</f>
        <v>48.497193625573338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2454056</v>
      </c>
      <c r="M30" s="30">
        <f t="shared" si="27"/>
        <v>0</v>
      </c>
      <c r="N30" s="30">
        <f t="shared" ca="1" si="27"/>
        <v>1190148.29</v>
      </c>
      <c r="O30" s="29">
        <f t="shared" ca="1" si="24"/>
        <v>48.497193625573338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2454056</v>
      </c>
      <c r="M32" s="38">
        <f t="shared" si="30"/>
        <v>0</v>
      </c>
      <c r="N32" s="38">
        <f t="shared" ca="1" si="30"/>
        <v>1190148.29</v>
      </c>
      <c r="O32" s="38">
        <f t="shared" ca="1" si="29"/>
        <v>48.497193625573338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2454056</v>
      </c>
      <c r="M34" s="38">
        <f t="shared" si="32"/>
        <v>0</v>
      </c>
      <c r="N34" s="38">
        <f t="shared" ca="1" si="32"/>
        <v>1190148.29</v>
      </c>
      <c r="O34" s="38">
        <f t="shared" ca="1" si="29"/>
        <v>48.497193625573338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3455169.84</v>
      </c>
      <c r="N37" s="54">
        <f t="shared" ca="1" si="33"/>
        <v>2956512.28</v>
      </c>
      <c r="O37" s="55">
        <f t="shared" ca="1" si="29"/>
        <v>69.124307035499555</v>
      </c>
      <c r="P37" s="55">
        <f t="shared" ca="1" si="25"/>
        <v>85.567784418956379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726800</v>
      </c>
      <c r="N41" s="78">
        <f t="shared" ca="1" si="34"/>
        <v>590460.91999999993</v>
      </c>
      <c r="O41" s="77">
        <f t="shared" ref="O41:O43" ca="1" si="35">IF(L41&gt;0,N41*100/L41,0)</f>
        <v>63.009382136378179</v>
      </c>
      <c r="P41" s="77">
        <f t="shared" ref="P41:P43" ca="1" si="36">IF(M41&gt;0,N41*100/M41,0)</f>
        <v>81.241183269124917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726800</v>
      </c>
      <c r="N43" s="78">
        <f t="shared" ca="1" si="38"/>
        <v>590460.91999999993</v>
      </c>
      <c r="O43" s="77">
        <f t="shared" ca="1" si="35"/>
        <v>63.009382136378179</v>
      </c>
      <c r="P43" s="77">
        <f t="shared" ca="1" si="36"/>
        <v>81.241183269124917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2">
        <f ca="1">IFERROR(__xludf.DUMMYFUNCTION("IMPORTRANGE(""https://docs.google.com/spreadsheets/d/1Yj_ptqi66GCucihVvJfMjLAmec39IyEx_6qawtMGysU/edit?usp=sharing"",""สบก!Q53"")"),630800)</f>
        <v>630800</v>
      </c>
      <c r="N45" s="622">
        <f ca="1">IFERROR(__xludf.DUMMYFUNCTION("IMPORTRANGE(""https://docs.google.com/spreadsheets/d/1Yj_ptqi66GCucihVvJfMjLAmec39IyEx_6qawtMGysU/edit?usp=sharing"",""สบก!R53"")"),494460.92)</f>
        <v>494460.92</v>
      </c>
      <c r="O45" s="623">
        <f ca="1">IF(L45&gt;0,N45*100/L45,0)</f>
        <v>58.787411722744025</v>
      </c>
      <c r="P45" s="623">
        <f ca="1">IF(M45&gt;0,N45*100/M45,0)</f>
        <v>78.386322130627775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IFERROR(__xludf.DUMMYFUNCTION("IMPORTRANGE(""https://docs.google.com/spreadsheets/d/1Yj_ptqi66GCucihVvJfMjLAmec39IyEx_6qawtMGysU/edit?usp=sharing"",""สบก!M53"")"),841100)</f>
        <v>841100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IFERROR(__xludf.DUMMYFUNCTION("IMPORTRANGE(""https://docs.google.com/spreadsheets/d/1Yj_ptqi66GCucihVvJfMjLAmec39IyEx_6qawtMGysU/edit?usp=sharing"",""สบก!N53"")"),0)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IFERROR(__xludf.DUMMYFUNCTION("IMPORTRANGE(""https://docs.google.com/spreadsheets/d/1Yj_ptqi66GCucihVvJfMjLAmec39IyEx_6qawtMGysU/edit?usp=sharing"",""สบก!O53"")"),96000)</f>
        <v>96000</v>
      </c>
      <c r="M49" s="625">
        <f ca="1">L49</f>
        <v>96000</v>
      </c>
      <c r="N49" s="622">
        <f ca="1">IFERROR(__xludf.DUMMYFUNCTION("IMPORTRANGE(""https://docs.google.com/spreadsheets/d/1Yj_ptqi66GCucihVvJfMjLAmec39IyEx_6qawtMGysU/edit?usp=sharing"",""สบก!S53"")"),96000)</f>
        <v>96000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535544.84</v>
      </c>
      <c r="N53" s="121">
        <f t="shared" ca="1" si="39"/>
        <v>519280</v>
      </c>
      <c r="O53" s="120">
        <f t="shared" ref="O53:O55" ca="1" si="40">IF(L53&gt;0,N53*100/L53,0)</f>
        <v>76.725768321513002</v>
      </c>
      <c r="P53" s="120">
        <f t="shared" ref="P53:P55" ca="1" si="41">IF(M53&gt;0,N53*100/M53,0)</f>
        <v>96.962935914012363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535544.84</v>
      </c>
      <c r="N55" s="121">
        <f t="shared" ca="1" si="43"/>
        <v>519280</v>
      </c>
      <c r="O55" s="120">
        <f t="shared" ca="1" si="40"/>
        <v>76.725768321513002</v>
      </c>
      <c r="P55" s="120">
        <f t="shared" ca="1" si="41"/>
        <v>96.962935914012363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2">
        <f ca="1">IFERROR(__xludf.DUMMYFUNCTION("IMPORTRANGE(""https://docs.google.com/spreadsheets/d/1Yj_ptqi66GCucihVvJfMjLAmec39IyEx_6qawtMGysU/edit?usp=sharing"",""สบก!Z53"")"),535544.84)</f>
        <v>535544.84</v>
      </c>
      <c r="N57" s="622">
        <f ca="1">IFERROR(__xludf.DUMMYFUNCTION("IMPORTRANGE(""https://docs.google.com/spreadsheets/d/1Yj_ptqi66GCucihVvJfMjLAmec39IyEx_6qawtMGysU/edit?usp=sharing"",""สบก!AA53"")"),519280)</f>
        <v>519280</v>
      </c>
      <c r="O57" s="623">
        <f ca="1">IF(L57&gt;0,N57*100/L57,0)</f>
        <v>76.725768321513002</v>
      </c>
      <c r="P57" s="623">
        <f ca="1">IF(M57&gt;0,N57*100/M57,0)</f>
        <v>96.962935914012363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IFERROR(__xludf.DUMMYFUNCTION("IMPORTRANGE(""https://docs.google.com/spreadsheets/d/1Yj_ptqi66GCucihVvJfMjLAmec39IyEx_6qawtMGysU/edit?usp=sharing"",""สบก!V53"")"),676800)</f>
        <v>676800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IFERROR(__xludf.DUMMYFUNCTION("IMPORTRANGE(""https://docs.google.com/spreadsheets/d/1Yj_ptqi66GCucihVvJfMjLAmec39IyEx_6qawtMGysU/edit?usp=sharing"",""สบก!W53"")"),0)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IFERROR(__xludf.DUMMYFUNCTION("IMPORTRANGE(""https://docs.google.com/spreadsheets/d/1Yj_ptqi66GCucihVvJfMjLAmec39IyEx_6qawtMGysU/edit?usp=sharing"",""สบก!X53"")"),0)</f>
        <v>0</v>
      </c>
      <c r="M61" s="625"/>
      <c r="N61" s="622">
        <f ca="1">IFERROR(__xludf.DUMMYFUNCTION("IMPORTRANGE(""https://docs.google.com/spreadsheets/d/1Yj_ptqi66GCucihVvJfMjLAmec39IyEx_6qawtMGysU/edit?usp=sharing"",""สบก!AB53"")"),0)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723320</v>
      </c>
      <c r="N66" s="152">
        <f t="shared" ca="1" si="45"/>
        <v>583659.06999999995</v>
      </c>
      <c r="O66" s="151">
        <f t="shared" ref="O66:O68" ca="1" si="46">IF(L66&gt;0,N66*100/L66,0)</f>
        <v>66.726771464502107</v>
      </c>
      <c r="P66" s="151">
        <f t="shared" ref="P66:P68" ca="1" si="47">IF(M66&gt;0,N66*100/M66,0)</f>
        <v>80.691681413482272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723320</v>
      </c>
      <c r="N68" s="157">
        <f t="shared" ca="1" si="49"/>
        <v>583659.06999999995</v>
      </c>
      <c r="O68" s="156">
        <f t="shared" ca="1" si="46"/>
        <v>66.726771464502107</v>
      </c>
      <c r="P68" s="156">
        <f t="shared" ca="1" si="47"/>
        <v>80.691681413482272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6">
        <f ca="1">IFERROR(__xludf.DUMMYFUNCTION("IMPORTRANGE(""https://docs.google.com/spreadsheets/d/1Yj_ptqi66GCucihVvJfMjLAmec39IyEx_6qawtMGysU/edit?usp=sharing"",""สบก!AI53"")"),723320)</f>
        <v>723320</v>
      </c>
      <c r="N70" s="627">
        <f ca="1">IFERROR(__xludf.DUMMYFUNCTION("IMPORTRANGE(""https://docs.google.com/spreadsheets/d/1Yj_ptqi66GCucihVvJfMjLAmec39IyEx_6qawtMGysU/edit?usp=sharing"",""สบก!AJ53"")"),583659.07)</f>
        <v>583659.06999999995</v>
      </c>
      <c r="O70" s="169">
        <f ca="1">IF(L70&gt;0,N70*100/L70,0)</f>
        <v>66.726771464502107</v>
      </c>
      <c r="P70" s="169">
        <f ca="1">IF(M70&gt;0,N70*100/M70,0)</f>
        <v>80.691681413482272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IFERROR(__xludf.DUMMYFUNCTION("IMPORTRANGE(""https://docs.google.com/spreadsheets/d/1Yj_ptqi66GCucihVvJfMjLAmec39IyEx_6qawtMGysU/edit?usp=sharing"",""สบก!AG53"")"),0)</f>
        <v>0</v>
      </c>
      <c r="M74" s="625"/>
      <c r="N74" s="622">
        <f ca="1">IFERROR(__xludf.DUMMYFUNCTION("IMPORTRANGE(""https://docs.google.com/spreadsheets/d/1Yj_ptqi66GCucihVvJfMjLAmec39IyEx_6qawtMGysU/edit?usp=sharing"",""สบก!AK53"")"),0)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298915</v>
      </c>
      <c r="N94" s="152">
        <f t="shared" ca="1" si="52"/>
        <v>270180</v>
      </c>
      <c r="O94" s="151">
        <f t="shared" ref="O94:O96" ca="1" si="53">IF(L94&gt;0,N94*100/L94,0)</f>
        <v>84.484052532833019</v>
      </c>
      <c r="P94" s="151">
        <f t="shared" ref="P94:P96" ca="1" si="54">IF(M94&gt;0,N94*100/M94,0)</f>
        <v>90.386899285750133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298915</v>
      </c>
      <c r="N96" s="157">
        <f t="shared" ca="1" si="56"/>
        <v>270180</v>
      </c>
      <c r="O96" s="156">
        <f t="shared" ca="1" si="53"/>
        <v>84.484052532833019</v>
      </c>
      <c r="P96" s="156">
        <f t="shared" ca="1" si="54"/>
        <v>90.386899285750133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6">
        <f ca="1">IFERROR(__xludf.DUMMYFUNCTION("IMPORTRANGE(""https://docs.google.com/spreadsheets/d/1Yj_ptqi66GCucihVvJfMjLAmec39IyEx_6qawtMGysU/edit?usp=sharing"",""สบก!AR53"")"),114115)</f>
        <v>114115</v>
      </c>
      <c r="N98" s="627">
        <f ca="1">IFERROR(__xludf.DUMMYFUNCTION("IMPORTRANGE(""https://docs.google.com/spreadsheets/d/1Yj_ptqi66GCucihVvJfMjLAmec39IyEx_6qawtMGysU/edit?usp=sharing"",""สบก!AS53"")"),85380)</f>
        <v>85380</v>
      </c>
      <c r="O98" s="169">
        <f ca="1">IF(L98&gt;0,N98*100/L98,0)</f>
        <v>63.244444444444447</v>
      </c>
      <c r="P98" s="169">
        <f ca="1">IF(M98&gt;0,N98*100/M98,0)</f>
        <v>74.81926127152434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IFERROR(__xludf.DUMMYFUNCTION("IMPORTRANGE(""https://docs.google.com/spreadsheets/d/1Yj_ptqi66GCucihVvJfMjLAmec39IyEx_6qawtMGysU/edit?usp=sharing"",""สบก!AP53"")"),184800)</f>
        <v>184800</v>
      </c>
      <c r="M102" s="625">
        <f ca="1">L102</f>
        <v>184800</v>
      </c>
      <c r="N102" s="622">
        <f ca="1">IFERROR(__xludf.DUMMYFUNCTION("IMPORTRANGE(""https://docs.google.com/spreadsheets/d/1Yj_ptqi66GCucihVvJfMjLAmec39IyEx_6qawtMGysU/edit?usp=sharing"",""สบก!AT53"")"),184800)</f>
        <v>184800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25680</v>
      </c>
      <c r="O118" s="151">
        <f t="shared" ref="O118:O120" ca="1" si="59">IF(L118&gt;0,N118*100/L118,0)</f>
        <v>31.149927219796215</v>
      </c>
      <c r="P118" s="151">
        <f t="shared" ref="P118:P120" ca="1" si="60">IF(M118&gt;0,N118*100/M118,0)</f>
        <v>31.149927219796215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25680</v>
      </c>
      <c r="O120" s="156">
        <f t="shared" ca="1" si="59"/>
        <v>31.149927219796215</v>
      </c>
      <c r="P120" s="156">
        <f t="shared" ca="1" si="60"/>
        <v>31.149927219796215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IFERROR(__xludf.DUMMYFUNCTION("IMPORTRANGE(""https://docs.google.com/spreadsheets/d/1Yj_ptqi66GCucihVvJfMjLAmec39IyEx_6qawtMGysU/edit?usp=sharing"",""สบก!BA53"")"),82440)</f>
        <v>82440</v>
      </c>
      <c r="N122" s="627">
        <f ca="1">IFERROR(__xludf.DUMMYFUNCTION("IMPORTRANGE(""https://docs.google.com/spreadsheets/d/1Yj_ptqi66GCucihVvJfMjLAmec39IyEx_6qawtMGysU/edit?usp=sharing"",""สบก!BB53"")"),25680)</f>
        <v>25680</v>
      </c>
      <c r="O122" s="169">
        <f ca="1">IF(L122&gt;0,N122*100/L122,0)</f>
        <v>31.149927219796215</v>
      </c>
      <c r="P122" s="169">
        <f ca="1">IF(M122&gt;0,N122*100/M122,0)</f>
        <v>31.149927219796215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IFERROR(__xludf.DUMMYFUNCTION("IMPORTRANGE(""https://docs.google.com/spreadsheets/d/1Yj_ptqi66GCucihVvJfMjLAmec39IyEx_6qawtMGysU/edit?usp=sharing"",""สบก!AY53"")"),0)</f>
        <v>0</v>
      </c>
      <c r="M126" s="625"/>
      <c r="N126" s="622">
        <f ca="1">IFERROR(__xludf.DUMMYFUNCTION("IMPORTRANGE(""https://docs.google.com/spreadsheets/d/1Yj_ptqi66GCucihVvJfMjLAmec39IyEx_6qawtMGysU/edit?usp=sharing"",""สบก!BC53"")"),0)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62200</v>
      </c>
      <c r="O140" s="151">
        <f t="shared" ref="O140:O142" ca="1" si="65">IF(L140&gt;0,N140*100/L140,0)</f>
        <v>78.734177215189874</v>
      </c>
      <c r="P140" s="151">
        <f t="shared" ref="P140:P142" ca="1" si="66">IF(M140&gt;0,N140*100/M140,0)</f>
        <v>88.070796460176993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62200</v>
      </c>
      <c r="O142" s="156">
        <f t="shared" ca="1" si="65"/>
        <v>78.734177215189874</v>
      </c>
      <c r="P142" s="156">
        <f t="shared" ca="1" si="66"/>
        <v>88.070796460176993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IFERROR(__xludf.DUMMYFUNCTION("IMPORTRANGE(""https://docs.google.com/spreadsheets/d/1Yj_ptqi66GCucihVvJfMjLAmec39IyEx_6qawtMGysU/edit?usp=sharing"",""สบก!BJ53"")"),70625)</f>
        <v>70625</v>
      </c>
      <c r="N144" s="627">
        <f ca="1">IFERROR(__xludf.DUMMYFUNCTION("IMPORTRANGE(""https://docs.google.com/spreadsheets/d/1Yj_ptqi66GCucihVvJfMjLAmec39IyEx_6qawtMGysU/edit?usp=sharing"",""สบก!BK53"")"),62200)</f>
        <v>62200</v>
      </c>
      <c r="O144" s="169">
        <f ca="1">IF(L144&gt;0,N144*100/L144,0)</f>
        <v>78.734177215189874</v>
      </c>
      <c r="P144" s="169">
        <f ca="1">IF(M144&gt;0,N144*100/M144,0)</f>
        <v>88.070796460176993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IFERROR(__xludf.DUMMYFUNCTION("IMPORTRANGE(""https://docs.google.com/spreadsheets/d/1Yj_ptqi66GCucihVvJfMjLAmec39IyEx_6qawtMGysU/edit?usp=sharing"",""สบก!BH53"")"),0)</f>
        <v>0</v>
      </c>
      <c r="M148" s="625"/>
      <c r="N148" s="622">
        <f ca="1">IFERROR(__xludf.DUMMYFUNCTION("IMPORTRANGE(""https://docs.google.com/spreadsheets/d/1Yj_ptqi66GCucihVvJfMjLAmec39IyEx_6qawtMGysU/edit?usp=sharing"",""สบก!BL53"")"),0)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IFERROR(__xludf.DUMMYFUNCTION("IMPORTRANGE(""https://docs.google.com/spreadsheets/d/1Yj_ptqi66GCucihVvJfMjLAmec39IyEx_6qawtMGysU/edit?usp=sharing"",""สบก!BS53"")"),21125)</f>
        <v>21125</v>
      </c>
      <c r="N224" s="627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IFERROR(__xludf.DUMMYFUNCTION("IMPORTRANGE(""https://docs.google.com/spreadsheets/d/1Yj_ptqi66GCucihVvJfMjLAmec39IyEx_6qawtMGysU/edit?usp=sharing"",""สบก!BQ53"")"),0)</f>
        <v>0</v>
      </c>
      <c r="M228" s="625"/>
      <c r="N228" s="622">
        <f ca="1">IFERROR(__xludf.DUMMYFUNCTION("IMPORTRANGE(""https://docs.google.com/spreadsheets/d/1Yj_ptqi66GCucihVvJfMjLAmec39IyEx_6qawtMGysU/edit?usp=sharing"",""สบก!BU53"")"),0)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46964</v>
      </c>
      <c r="O250" s="151">
        <f t="shared" ref="O250:O252" ca="1" si="78">IF(L250&gt;0,N250*100/L250,0)</f>
        <v>52.768539325842696</v>
      </c>
      <c r="P250" s="151">
        <f t="shared" ref="P250:P252" ca="1" si="79">IF(M250&gt;0,N250*100/M250,0)</f>
        <v>98.87157894736842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46964</v>
      </c>
      <c r="O252" s="156">
        <f t="shared" ca="1" si="78"/>
        <v>52.768539325842696</v>
      </c>
      <c r="P252" s="156">
        <f t="shared" ca="1" si="79"/>
        <v>98.87157894736842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IFERROR(__xludf.DUMMYFUNCTION("IMPORTRANGE(""https://docs.google.com/spreadsheets/d/1Yj_ptqi66GCucihVvJfMjLAmec39IyEx_6qawtMGysU/edit?usp=sharing"",""สบก!CB53"")"),47500)</f>
        <v>47500</v>
      </c>
      <c r="N254" s="627">
        <f ca="1">IFERROR(__xludf.DUMMYFUNCTION("IMPORTRANGE(""https://docs.google.com/spreadsheets/d/1Yj_ptqi66GCucihVvJfMjLAmec39IyEx_6qawtMGysU/edit?usp=sharing"",""สบก!CC53"")"),46964)</f>
        <v>46964</v>
      </c>
      <c r="O254" s="169">
        <f ca="1">IF(L254&gt;0,N254*100/L254,0)</f>
        <v>52.768539325842696</v>
      </c>
      <c r="P254" s="169">
        <f ca="1">IF(M254&gt;0,N254*100/M254,0)</f>
        <v>98.87157894736842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IFERROR(__xludf.DUMMYFUNCTION("IMPORTRANGE(""https://docs.google.com/spreadsheets/d/1Yj_ptqi66GCucihVvJfMjLAmec39IyEx_6qawtMGysU/edit?usp=sharing"",""สบก!BZ53"")"),0)</f>
        <v>0</v>
      </c>
      <c r="M258" s="625"/>
      <c r="N258" s="622">
        <f ca="1">IFERROR(__xludf.DUMMYFUNCTION("IMPORTRANGE(""https://docs.google.com/spreadsheets/d/1Yj_ptqi66GCucihVvJfMjLAmec39IyEx_6qawtMGysU/edit?usp=sharing"",""สบก!CD53"")"),0)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IFERROR(__xludf.DUMMYFUNCTION("IMPORTRANGE(""https://docs.google.com/spreadsheets/d/1Yj_ptqi66GCucihVvJfMjLAmec39IyEx_6qawtMGysU/edit?usp=sharing"",""สบก!CK53"")"),0)</f>
        <v>0</v>
      </c>
      <c r="N275" s="627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IFERROR(__xludf.DUMMYFUNCTION("IMPORTRANGE(""https://docs.google.com/spreadsheets/d/1Yj_ptqi66GCucihVvJfMjLAmec39IyEx_6qawtMGysU/edit?usp=sharing"",""สบก!CI53"")"),0)</f>
        <v>0</v>
      </c>
      <c r="M279" s="625"/>
      <c r="N279" s="622">
        <f ca="1">IFERROR(__xludf.DUMMYFUNCTION("IMPORTRANGE(""https://docs.google.com/spreadsheets/d/1Yj_ptqi66GCucihVvJfMjLAmec39IyEx_6qawtMGysU/edit?usp=sharing"",""สบก!CM53"")"),0)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IFERROR(__xludf.DUMMYFUNCTION("IMPORTRANGE(""https://docs.google.com/spreadsheets/d/1Yj_ptqi66GCucihVvJfMjLAmec39IyEx_6qawtMGysU/edit?usp=sharing"",""สบก!CT53"")"),0)</f>
        <v>0</v>
      </c>
      <c r="N294" s="627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IFERROR(__xludf.DUMMYFUNCTION("IMPORTRANGE(""https://docs.google.com/spreadsheets/d/1Yj_ptqi66GCucihVvJfMjLAmec39IyEx_6qawtMGysU/edit?usp=sharing"",""สบก!CR53"")"),0)</f>
        <v>0</v>
      </c>
      <c r="M298" s="625"/>
      <c r="N298" s="622">
        <f ca="1">IFERROR(__xludf.DUMMYFUNCTION("IMPORTRANGE(""https://docs.google.com/spreadsheets/d/1Yj_ptqi66GCucihVvJfMjLAmec39IyEx_6qawtMGysU/edit?usp=sharing"",""สบก!CV53"")"),0)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IFERROR(__xludf.DUMMYFUNCTION("IMPORTRANGE(""https://docs.google.com/spreadsheets/d/1Yj_ptqi66GCucihVvJfMjLAmec39IyEx_6qawtMGysU/edit?usp=sharing"",""สบก!DC53"")"),0)</f>
        <v>0</v>
      </c>
      <c r="N314" s="627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IFERROR(__xludf.DUMMYFUNCTION("IMPORTRANGE(""https://docs.google.com/spreadsheets/d/1Yj_ptqi66GCucihVvJfMjLAmec39IyEx_6qawtMGysU/edit?usp=sharing"",""สบก!DA53"")"),0)</f>
        <v>0</v>
      </c>
      <c r="M318" s="625"/>
      <c r="N318" s="622">
        <f ca="1">IFERROR(__xludf.DUMMYFUNCTION("IMPORTRANGE(""https://docs.google.com/spreadsheets/d/1Yj_ptqi66GCucihVvJfMjLAmec39IyEx_6qawtMGysU/edit?usp=sharing"",""สบก!DE53"")"),0)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IFERROR(__xludf.DUMMYFUNCTION("IMPORTRANGE(""https://docs.google.com/spreadsheets/d/1XL5vhW3sbDhbH9Cz0tuDiY8C3ctxq1tqvaCgkFb8cCA/edit?usp=sharing"",""หนองคาย!J228"")"),59)</f>
        <v>59</v>
      </c>
      <c r="K328" s="318">
        <f ca="1">IF(I328&gt;0,J328*100/I328,0)</f>
        <v>9.0769230769230766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948900</v>
      </c>
      <c r="N329" s="152">
        <f t="shared" ca="1" si="98"/>
        <v>836963.29</v>
      </c>
      <c r="O329" s="151">
        <f t="shared" ref="O329:O331" ca="1" si="99">IF(L329&gt;0,N329*100/L329,0)</f>
        <v>69.914152180632016</v>
      </c>
      <c r="P329" s="151">
        <f t="shared" ref="P329:P331" ca="1" si="100">IF(M329&gt;0,N329*100/M329,0)</f>
        <v>88.203529349773419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948900</v>
      </c>
      <c r="N331" s="157">
        <f t="shared" ca="1" si="102"/>
        <v>836963.29</v>
      </c>
      <c r="O331" s="156">
        <f t="shared" ca="1" si="99"/>
        <v>69.914152180632016</v>
      </c>
      <c r="P331" s="156">
        <f t="shared" ca="1" si="100"/>
        <v>88.203529349773419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6">
        <f ca="1">IFERROR(__xludf.DUMMYFUNCTION("IMPORTRANGE(""https://docs.google.com/spreadsheets/d/1Yj_ptqi66GCucihVvJfMjLAmec39IyEx_6qawtMGysU/edit?usp=sharing"",""สบก!DL53"")"),762900)</f>
        <v>762900</v>
      </c>
      <c r="N333" s="627">
        <f ca="1">IFERROR(__xludf.DUMMYFUNCTION("IMPORTRANGE(""https://docs.google.com/spreadsheets/d/1Yj_ptqi66GCucihVvJfMjLAmec39IyEx_6qawtMGysU/edit?usp=sharing"",""สบก!DM53"")"),650963.29)</f>
        <v>650963.29</v>
      </c>
      <c r="O333" s="169">
        <f ca="1">IF(L333&gt;0,N333*100/L333,0)</f>
        <v>64.379782026050066</v>
      </c>
      <c r="P333" s="169">
        <f ca="1">IF(M333&gt;0,N333*100/M333,0)</f>
        <v>85.32747280115349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IFERROR(__xludf.DUMMYFUNCTION("IMPORTRANGE(""https://docs.google.com/spreadsheets/d/1Yj_ptqi66GCucihVvJfMjLAmec39IyEx_6qawtMGysU/edit?usp=sharing"",""สบก!DJ53"")"),186000)</f>
        <v>186000</v>
      </c>
      <c r="M337" s="625">
        <f ca="1">L337</f>
        <v>186000</v>
      </c>
      <c r="N337" s="622">
        <f ca="1">IFERROR(__xludf.DUMMYFUNCTION("IMPORTRANGE(""https://docs.google.com/spreadsheets/d/1Yj_ptqi66GCucihVvJfMjLAmec39IyEx_6qawtMGysU/edit?usp=sharing"",""สบก!DN53"")"),186000)</f>
        <v>186000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IFERROR(__xludf.DUMMYFUNCTION("IMPORTRANGE(""https://docs.google.com/spreadsheets/d/1XL5vhW3sbDhbH9Cz0tuDiY8C3ctxq1tqvaCgkFb8cCA/edit?usp=sharing"",""หนองคาย!J234"")"),136)</f>
        <v>136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IFERROR(__xludf.DUMMYFUNCTION("IMPORTRANGE(""https://docs.google.com/spreadsheets/d/1XL5vhW3sbDhbH9Cz0tuDiY8C3ctxq1tqvaCgkFb8cCA/edit?usp=sharing"",""หนองคาย!J235"")"),1344.17999999999)</f>
        <v>1344.1799999999901</v>
      </c>
      <c r="K340" s="343">
        <f t="shared" ca="1" si="103"/>
        <v>39.81575829383857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IFERROR(__xludf.DUMMYFUNCTION("IMPORTRANGE(""https://docs.google.com/spreadsheets/d/1XL5vhW3sbDhbH9Cz0tuDiY8C3ctxq1tqvaCgkFb8cCA/edit?usp=sharing"",""หนองคาย!J236"")"),267)</f>
        <v>267</v>
      </c>
      <c r="K341" s="343">
        <f t="shared" ca="1" si="103"/>
        <v>41.07692307692308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IFERROR(__xludf.DUMMYFUNCTION("IMPORTRANGE(""https://docs.google.com/spreadsheets/d/1XL5vhW3sbDhbH9Cz0tuDiY8C3ctxq1tqvaCgkFb8cCA/edit?usp=sharing"",""หนองคาย!J237"")"),3350.59)</f>
        <v>3350.59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IFERROR(__xludf.DUMMYFUNCTION("IMPORTRANGE(""https://docs.google.com/spreadsheets/d/1XL5vhW3sbDhbH9Cz0tuDiY8C3ctxq1tqvaCgkFb8cCA/edit?usp=sharing"",""หนองคาย!J240"")"),59)</f>
        <v>59</v>
      </c>
      <c r="K345" s="343">
        <f t="shared" ca="1" si="103"/>
        <v>9.0769230769230766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IFERROR(__xludf.DUMMYFUNCTION("IMPORTRANGE(""https://docs.google.com/spreadsheets/d/1XL5vhW3sbDhbH9Cz0tuDiY8C3ctxq1tqvaCgkFb8cCA/edit?usp=sharing"",""หนองคาย!J241"")"),854.19)</f>
        <v>854.19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IFERROR(__xludf.DUMMYFUNCTION("IMPORTRANGE(""https://docs.google.com/spreadsheets/d/1XL5vhW3sbDhbH9Cz0tuDiY8C3ctxq1tqvaCgkFb8cCA/edit?usp=sharing"",""หนองคาย!L242"")"),2454056)</f>
        <v>2454056</v>
      </c>
      <c r="M347" s="358"/>
      <c r="N347" s="358">
        <f ca="1">IFERROR(__xludf.DUMMYFUNCTION("IMPORTRANGE(""https://docs.google.com/spreadsheets/d/1XL5vhW3sbDhbH9Cz0tuDiY8C3ctxq1tqvaCgkFb8cCA/edit?usp=sharing"",""หนองคาย!M242"")"),1190148.29)</f>
        <v>1190148.29</v>
      </c>
      <c r="O347" s="358">
        <f ca="1">+IF(L347&gt;0,N347*100/L347,0)</f>
        <v>48.497193625573338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IFERROR(__xludf.DUMMYFUNCTION("IMPORTRANGE(""https://docs.google.com/spreadsheets/d/1XL5vhW3sbDhbH9Cz0tuDiY8C3ctxq1tqvaCgkFb8cCA/edit?usp=sharing"",""หนองคาย!J244"")"),174.5)</f>
        <v>174.5</v>
      </c>
      <c r="K349" s="372">
        <f t="shared" ref="K349:K350" ca="1" si="104">IF(I349&gt;0,J349*100/I349,0)</f>
        <v>43.625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IFERROR(__xludf.DUMMYFUNCTION("IMPORTRANGE(""https://docs.google.com/spreadsheets/d/1XL5vhW3sbDhbH9Cz0tuDiY8C3ctxq1tqvaCgkFb8cCA/edit?usp=sharing"",""หนองคาย!M244"")"),363770.5)</f>
        <v>363770.5</v>
      </c>
      <c r="O349" s="373">
        <f ca="1">+IF(L349&gt;0,N349*100/L349,0)</f>
        <v>57.270458767593439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IFERROR(__xludf.DUMMYFUNCTION("IMPORTRANGE(""https://docs.google.com/spreadsheets/d/1XL5vhW3sbDhbH9Cz0tuDiY8C3ctxq1tqvaCgkFb8cCA/edit?usp=sharing"",""หนองคาย!M247"")"),363770.5)</f>
        <v>363770.5</v>
      </c>
      <c r="O352" s="165">
        <f t="shared" ca="1" si="105"/>
        <v>57.270458767593439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IFERROR(__xludf.DUMMYFUNCTION("IMPORTRANGE(""https://docs.google.com/spreadsheets/d/1XL5vhW3sbDhbH9Cz0tuDiY8C3ctxq1tqvaCgkFb8cCA/edit?usp=sharing"",""หนองคาย!M249"")"),363770.5)</f>
        <v>363770.5</v>
      </c>
      <c r="O354" s="169">
        <f t="shared" ca="1" si="105"/>
        <v>57.270458767593439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IFERROR(__xludf.DUMMYFUNCTION("IMPORTRANGE(""https://docs.google.com/spreadsheets/d/1XL5vhW3sbDhbH9Cz0tuDiY8C3ctxq1tqvaCgkFb8cCA/edit?usp=sharing"",""หนองคาย!M250"")"),106980)</f>
        <v>106980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IFERROR(__xludf.DUMMYFUNCTION("IMPORTRANGE(""https://docs.google.com/spreadsheets/d/1XL5vhW3sbDhbH9Cz0tuDiY8C3ctxq1tqvaCgkFb8cCA/edit?usp=sharing"",""หนองคาย!M251"")"),146213)</f>
        <v>146213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IFERROR(__xludf.DUMMYFUNCTION("IMPORTRANGE(""https://docs.google.com/spreadsheets/d/1XL5vhW3sbDhbH9Cz0tuDiY8C3ctxq1tqvaCgkFb8cCA/edit?usp=sharing"",""หนองคาย!M252"")"),85246.29)</f>
        <v>85246.29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IFERROR(__xludf.DUMMYFUNCTION("IMPORTRANGE(""https://docs.google.com/spreadsheets/d/1XL5vhW3sbDhbH9Cz0tuDiY8C3ctxq1tqvaCgkFb8cCA/edit?usp=sharing"",""หนองคาย!M253"")"),25331.21)</f>
        <v>25331.21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IFERROR(__xludf.DUMMYFUNCTION("IMPORTRANGE(""https://docs.google.com/spreadsheets/d/1XL5vhW3sbDhbH9Cz0tuDiY8C3ctxq1tqvaCgkFb8cCA/edit?usp=sharing"",""หนองคาย!J270"")"),174.5)</f>
        <v>174.5</v>
      </c>
      <c r="K375" s="163">
        <f t="shared" ref="K375:K377" ca="1" si="107">IF(I375&gt;0,J375*100/I375,0)</f>
        <v>43.625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IFERROR(__xludf.DUMMYFUNCTION("IMPORTRANGE(""https://docs.google.com/spreadsheets/d/1XL5vhW3sbDhbH9Cz0tuDiY8C3ctxq1tqvaCgkFb8cCA/edit?usp=sharing"",""หนองคาย!J271"")"),80)</f>
        <v>80</v>
      </c>
      <c r="K376" s="163">
        <f t="shared" ca="1" si="107"/>
        <v>80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IFERROR(__xludf.DUMMYFUNCTION("IMPORTRANGE(""https://docs.google.com/spreadsheets/d/1XL5vhW3sbDhbH9Cz0tuDiY8C3ctxq1tqvaCgkFb8cCA/edit?usp=sharing"",""หนองคาย!J272"")"),94.5)</f>
        <v>94.5</v>
      </c>
      <c r="K377" s="163">
        <f t="shared" ca="1" si="107"/>
        <v>31.5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IFERROR(__xludf.DUMMYFUNCTION("IMPORTRANGE(""https://docs.google.com/spreadsheets/d/1XL5vhW3sbDhbH9Cz0tuDiY8C3ctxq1tqvaCgkFb8cCA/edit?usp=sharing"",""หนองคาย!M275"")"),128841)</f>
        <v>128841</v>
      </c>
      <c r="O380" s="373">
        <f ca="1">+IF(L380&gt;0,N380*100/L380,0)</f>
        <v>28.000391185291434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IFERROR(__xludf.DUMMYFUNCTION("IMPORTRANGE(""https://docs.google.com/spreadsheets/d/1XL5vhW3sbDhbH9Cz0tuDiY8C3ctxq1tqvaCgkFb8cCA/edit?usp=sharing"",""หนองคาย!M278"")"),128841)</f>
        <v>128841</v>
      </c>
      <c r="O383" s="165">
        <f t="shared" ca="1" si="109"/>
        <v>28.000391185291434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IFERROR(__xludf.DUMMYFUNCTION("IMPORTRANGE(""https://docs.google.com/spreadsheets/d/1XL5vhW3sbDhbH9Cz0tuDiY8C3ctxq1tqvaCgkFb8cCA/edit?usp=sharing"",""หนองคาย!M280"")"),128841)</f>
        <v>128841</v>
      </c>
      <c r="O385" s="169">
        <f t="shared" ca="1" si="109"/>
        <v>28.000391185291434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IFERROR(__xludf.DUMMYFUNCTION("IMPORTRANGE(""https://docs.google.com/spreadsheets/d/1XL5vhW3sbDhbH9Cz0tuDiY8C3ctxq1tqvaCgkFb8cCA/edit?usp=sharing"",""หนองคาย!M284"")"),18685)</f>
        <v>18685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IFERROR(__xludf.DUMMYFUNCTION("IMPORTRANGE(""https://docs.google.com/spreadsheets/d/1XL5vhW3sbDhbH9Cz0tuDiY8C3ctxq1tqvaCgkFb8cCA/edit?usp=sharing"",""หนองคาย!M296"")"),131057.95)</f>
        <v>131057.95</v>
      </c>
      <c r="O401" s="373">
        <f ca="1">+IF(L401&gt;0,N401*100/L401,0)</f>
        <v>67.803792229292768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IFERROR(__xludf.DUMMYFUNCTION("IMPORTRANGE(""https://docs.google.com/spreadsheets/d/1XL5vhW3sbDhbH9Cz0tuDiY8C3ctxq1tqvaCgkFb8cCA/edit?usp=sharing"",""หนองคาย!M299"")"),131057.95)</f>
        <v>131057.95</v>
      </c>
      <c r="O404" s="169">
        <f t="shared" ca="1" si="112"/>
        <v>67.803792229292768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IFERROR(__xludf.DUMMYFUNCTION("IMPORTRANGE(""https://docs.google.com/spreadsheets/d/1XL5vhW3sbDhbH9Cz0tuDiY8C3ctxq1tqvaCgkFb8cCA/edit?usp=sharing"",""หนองคาย!M301"")"),131057.95)</f>
        <v>131057.95</v>
      </c>
      <c r="O406" s="169">
        <f t="shared" ca="1" si="112"/>
        <v>67.803792229292768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IFERROR(__xludf.DUMMYFUNCTION("IMPORTRANGE(""https://docs.google.com/spreadsheets/d/1XL5vhW3sbDhbH9Cz0tuDiY8C3ctxq1tqvaCgkFb8cCA/edit?usp=sharing"",""หนองคาย!M305"")"),18445.01)</f>
        <v>18445.009999999998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IFERROR(__xludf.DUMMYFUNCTION("IMPORTRANGE(""https://docs.google.com/spreadsheets/d/1XL5vhW3sbDhbH9Cz0tuDiY8C3ctxq1tqvaCgkFb8cCA/edit?usp=sharing"",""หนองคาย!M330"")"),34940)</f>
        <v>34940</v>
      </c>
      <c r="O435" s="412">
        <f t="shared" ref="O435:O439" ca="1" si="114">+IF(L435&gt;0,N435*100/L435,0)</f>
        <v>39.704545454545453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IFERROR(__xludf.DUMMYFUNCTION("IMPORTRANGE(""https://docs.google.com/spreadsheets/d/1XL5vhW3sbDhbH9Cz0tuDiY8C3ctxq1tqvaCgkFb8cCA/edit?usp=sharing"",""หนองคาย!M332"")"),34940)</f>
        <v>34940</v>
      </c>
      <c r="O437" s="169">
        <f t="shared" ca="1" si="114"/>
        <v>39.704545454545453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IFERROR(__xludf.DUMMYFUNCTION("IMPORTRANGE(""https://docs.google.com/spreadsheets/d/1XL5vhW3sbDhbH9Cz0tuDiY8C3ctxq1tqvaCgkFb8cCA/edit?usp=sharing"",""หนองคาย!M334"")"),34940)</f>
        <v>34940</v>
      </c>
      <c r="O439" s="169">
        <f t="shared" ca="1" si="114"/>
        <v>39.704545454545453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IFERROR(__xludf.DUMMYFUNCTION("IMPORTRANGE(""https://docs.google.com/spreadsheets/d/1XL5vhW3sbDhbH9Cz0tuDiY8C3ctxq1tqvaCgkFb8cCA/edit?usp=sharing"",""หนองคาย!L350"")"),773060)</f>
        <v>773060</v>
      </c>
      <c r="M455" s="373"/>
      <c r="N455" s="373">
        <f ca="1">IFERROR(__xludf.DUMMYFUNCTION("IMPORTRANGE(""https://docs.google.com/spreadsheets/d/1XL5vhW3sbDhbH9Cz0tuDiY8C3ctxq1tqvaCgkFb8cCA/edit?usp=sharing"",""หนองคาย!M350"")"),368438.52)</f>
        <v>368438.52</v>
      </c>
      <c r="O455" s="373">
        <f t="shared" ref="O455:O459" ca="1" si="116">+IF(L455&gt;0,N455*100/L455,0)</f>
        <v>47.659757328021108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IFERROR(__xludf.DUMMYFUNCTION("IMPORTRANGE(""https://docs.google.com/spreadsheets/d/1XL5vhW3sbDhbH9Cz0tuDiY8C3ctxq1tqvaCgkFb8cCA/edit?usp=sharing"",""หนองคาย!L352"")"),773060)</f>
        <v>773060</v>
      </c>
      <c r="M457" s="165"/>
      <c r="N457" s="169">
        <f ca="1">IFERROR(__xludf.DUMMYFUNCTION("IMPORTRANGE(""https://docs.google.com/spreadsheets/d/1XL5vhW3sbDhbH9Cz0tuDiY8C3ctxq1tqvaCgkFb8cCA/edit?usp=sharing"",""หนองคาย!M352"")"),368438.52)</f>
        <v>368438.52</v>
      </c>
      <c r="O457" s="169">
        <f t="shared" ca="1" si="116"/>
        <v>47.659757328021108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IFERROR(__xludf.DUMMYFUNCTION("IMPORTRANGE(""https://docs.google.com/spreadsheets/d/1XL5vhW3sbDhbH9Cz0tuDiY8C3ctxq1tqvaCgkFb8cCA/edit?usp=sharing"",""หนองคาย!L354"")"),773060)</f>
        <v>773060</v>
      </c>
      <c r="M459" s="169"/>
      <c r="N459" s="169">
        <f ca="1">IFERROR(__xludf.DUMMYFUNCTION("IMPORTRANGE(""https://docs.google.com/spreadsheets/d/1XL5vhW3sbDhbH9Cz0tuDiY8C3ctxq1tqvaCgkFb8cCA/edit?usp=sharing"",""หนองคาย!M354"")"),368438.52)</f>
        <v>368438.52</v>
      </c>
      <c r="O459" s="169">
        <f t="shared" ca="1" si="116"/>
        <v>47.659757328021108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IFERROR(__xludf.DUMMYFUNCTION("IMPORTRANGE(""https://docs.google.com/spreadsheets/d/1XL5vhW3sbDhbH9Cz0tuDiY8C3ctxq1tqvaCgkFb8cCA/edit?usp=sharing"",""หนองคาย!M357"")"),67478.51)</f>
        <v>67478.509999999995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IFERROR(__xludf.DUMMYFUNCTION("IMPORTRANGE(""https://docs.google.com/spreadsheets/d/1XL5vhW3sbDhbH9Cz0tuDiY8C3ctxq1tqvaCgkFb8cCA/edit?usp=sharing"",""หนองคาย!M358"")"),300960.01)</f>
        <v>300960.01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IFERROR(__xludf.DUMMYFUNCTION("IMPORTRANGE(""https://docs.google.com/spreadsheets/d/1XL5vhW3sbDhbH9Cz0tuDiY8C3ctxq1tqvaCgkFb8cCA/edit?usp=sharing"",""หนองคาย!J359"")"),52883.66)</f>
        <v>52883.66</v>
      </c>
      <c r="K464" s="269">
        <f t="shared" ref="K464:K515" ca="1" si="117">IF(I464&gt;0,J464*100/I464,0)</f>
        <v>100.00124803812189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IFERROR(__xludf.DUMMYFUNCTION("IMPORTRANGE(""https://docs.google.com/spreadsheets/d/1XL5vhW3sbDhbH9Cz0tuDiY8C3ctxq1tqvaCgkFb8cCA/edit?usp=sharing"",""หนองคาย!J392"")"),6215)</f>
        <v>6215</v>
      </c>
      <c r="K497" s="444">
        <f t="shared" ca="1" si="117"/>
        <v>58.084112149532707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IFERROR(__xludf.DUMMYFUNCTION("IMPORTRANGE(""https://docs.google.com/spreadsheets/d/1XL5vhW3sbDhbH9Cz0tuDiY8C3ctxq1tqvaCgkFb8cCA/edit?usp=sharing"",""หนองคาย!J393"")"),6215)</f>
        <v>6215</v>
      </c>
      <c r="K498" s="163">
        <f t="shared" ca="1" si="117"/>
        <v>58.084112149532707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IFERROR(__xludf.DUMMYFUNCTION("IMPORTRANGE(""https://docs.google.com/spreadsheets/d/1XL5vhW3sbDhbH9Cz0tuDiY8C3ctxq1tqvaCgkFb8cCA/edit?usp=sharing"",""หนองคาย!J394"")"),462)</f>
        <v>462</v>
      </c>
      <c r="K499" s="202">
        <f t="shared" ca="1" si="117"/>
        <v>51.793721973094172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IFERROR(__xludf.DUMMYFUNCTION("IMPORTRANGE(""https://docs.google.com/spreadsheets/d/1XL5vhW3sbDhbH9Cz0tuDiY8C3ctxq1tqvaCgkFb8cCA/edit?usp=sharing"",""หนองคาย!J395"")"),5425)</f>
        <v>5425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IFERROR(__xludf.DUMMYFUNCTION("IMPORTRANGE(""https://docs.google.com/spreadsheets/d/1XL5vhW3sbDhbH9Cz0tuDiY8C3ctxq1tqvaCgkFb8cCA/edit?usp=sharing"",""หนองคาย!J396"")"),385)</f>
        <v>385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IFERROR(__xludf.DUMMYFUNCTION("IMPORTRANGE(""https://docs.google.com/spreadsheets/d/1XL5vhW3sbDhbH9Cz0tuDiY8C3ctxq1tqvaCgkFb8cCA/edit?usp=sharing"",""หนองคาย!J397"")"),5198)</f>
        <v>5198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IFERROR(__xludf.DUMMYFUNCTION("IMPORTRANGE(""https://docs.google.com/spreadsheets/d/1XL5vhW3sbDhbH9Cz0tuDiY8C3ctxq1tqvaCgkFb8cCA/edit?usp=sharing"",""หนองคาย!J398"")"),369)</f>
        <v>369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IFERROR(__xludf.DUMMYFUNCTION("IMPORTRANGE(""https://docs.google.com/spreadsheets/d/1XL5vhW3sbDhbH9Cz0tuDiY8C3ctxq1tqvaCgkFb8cCA/edit?usp=sharing"",""หนองคาย!J399"")"),227)</f>
        <v>227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IFERROR(__xludf.DUMMYFUNCTION("IMPORTRANGE(""https://docs.google.com/spreadsheets/d/1XL5vhW3sbDhbH9Cz0tuDiY8C3ctxq1tqvaCgkFb8cCA/edit?usp=sharing"",""หนองคาย!J400"")"),16)</f>
        <v>16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IFERROR(__xludf.DUMMYFUNCTION("IMPORTRANGE(""https://docs.google.com/spreadsheets/d/1XL5vhW3sbDhbH9Cz0tuDiY8C3ctxq1tqvaCgkFb8cCA/edit?usp=sharing"",""หนองคาย!J403"")"),442)</f>
        <v>442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IFERROR(__xludf.DUMMYFUNCTION("IMPORTRANGE(""https://docs.google.com/spreadsheets/d/1XL5vhW3sbDhbH9Cz0tuDiY8C3ctxq1tqvaCgkFb8cCA/edit?usp=sharing"",""หนองคาย!J404"")"),32)</f>
        <v>32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IFERROR(__xludf.DUMMYFUNCTION("IMPORTRANGE(""https://docs.google.com/spreadsheets/d/1XL5vhW3sbDhbH9Cz0tuDiY8C3ctxq1tqvaCgkFb8cCA/edit?usp=sharing"",""หนองคาย!J405"")"),80)</f>
        <v>80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IFERROR(__xludf.DUMMYFUNCTION("IMPORTRANGE(""https://docs.google.com/spreadsheets/d/1XL5vhW3sbDhbH9Cz0tuDiY8C3ctxq1tqvaCgkFb8cCA/edit?usp=sharing"",""หนองคาย!J406"")"),6)</f>
        <v>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IFERROR(__xludf.DUMMYFUNCTION("IMPORTRANGE(""https://docs.google.com/spreadsheets/d/1XL5vhW3sbDhbH9Cz0tuDiY8C3ctxq1tqvaCgkFb8cCA/edit?usp=sharing"",""หนองคาย!J407"")"),362)</f>
        <v>362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IFERROR(__xludf.DUMMYFUNCTION("IMPORTRANGE(""https://docs.google.com/spreadsheets/d/1XL5vhW3sbDhbH9Cz0tuDiY8C3ctxq1tqvaCgkFb8cCA/edit?usp=sharing"",""หนองคาย!J408"")"),26)</f>
        <v>26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IFERROR(__xludf.DUMMYFUNCTION("IMPORTRANGE(""https://docs.google.com/spreadsheets/d/1XL5vhW3sbDhbH9Cz0tuDiY8C3ctxq1tqvaCgkFb8cCA/edit?usp=sharing"",""หนองคาย!J409"")"),348)</f>
        <v>348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IFERROR(__xludf.DUMMYFUNCTION("IMPORTRANGE(""https://docs.google.com/spreadsheets/d/1XL5vhW3sbDhbH9Cz0tuDiY8C3ctxq1tqvaCgkFb8cCA/edit?usp=sharing"",""หนองคาย!J410"")"),45)</f>
        <v>45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IFERROR(__xludf.DUMMYFUNCTION("IMPORTRANGE(""https://docs.google.com/spreadsheets/d/1XL5vhW3sbDhbH9Cz0tuDiY8C3ctxq1tqvaCgkFb8cCA/edit?usp=sharing"",""หนองคาย!J418"")"),33)</f>
        <v>33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IFERROR(__xludf.DUMMYFUNCTION("IMPORTRANGE(""https://docs.google.com/spreadsheets/d/1XL5vhW3sbDhbH9Cz0tuDiY8C3ctxq1tqvaCgkFb8cCA/edit?usp=sharing"",""หนองคาย!J419"")"),3)</f>
        <v>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IFERROR(__xludf.DUMMYFUNCTION("IMPORTRANGE(""https://docs.google.com/spreadsheets/d/1XL5vhW3sbDhbH9Cz0tuDiY8C3ctxq1tqvaCgkFb8cCA/edit?usp=sharing"",""หนองคาย!I420"")"),33)</f>
        <v>33</v>
      </c>
      <c r="J525" s="285">
        <f ca="1">IFERROR(__xludf.DUMMYFUNCTION("IMPORTRANGE(""https://docs.google.com/spreadsheets/d/1XL5vhW3sbDhbH9Cz0tuDiY8C3ctxq1tqvaCgkFb8cCA/edit?usp=sharing"",""หนองคาย!J420"")"),0)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IFERROR(__xludf.DUMMYFUNCTION("IMPORTRANGE(""https://docs.google.com/spreadsheets/d/1XL5vhW3sbDhbH9Cz0tuDiY8C3ctxq1tqvaCgkFb8cCA/edit?usp=sharing"",""หนองคาย!I421"")"),3)</f>
        <v>3</v>
      </c>
      <c r="J526" s="285">
        <f ca="1">IFERROR(__xludf.DUMMYFUNCTION("IMPORTRANGE(""https://docs.google.com/spreadsheets/d/1XL5vhW3sbDhbH9Cz0tuDiY8C3ctxq1tqvaCgkFb8cCA/edit?usp=sharing"",""หนองคาย!J421"")"),0)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IFERROR(__xludf.DUMMYFUNCTION("IMPORTRANGE(""https://docs.google.com/spreadsheets/d/1XL5vhW3sbDhbH9Cz0tuDiY8C3ctxq1tqvaCgkFb8cCA/edit?usp=sharing"",""หนองคาย!J459"")"),4425)</f>
        <v>4425</v>
      </c>
      <c r="K564" s="372">
        <f ca="1">IF(I564&gt;0,J564*100/I564,0)</f>
        <v>201.13636363636363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IFERROR(__xludf.DUMMYFUNCTION("IMPORTRANGE(""https://docs.google.com/spreadsheets/d/1XL5vhW3sbDhbH9Cz0tuDiY8C3ctxq1tqvaCgkFb8cCA/edit?usp=sharing"",""หนองคาย!M459"")"),127220.32)</f>
        <v>127220.32</v>
      </c>
      <c r="O564" s="373">
        <f t="shared" ref="O564:O568" ca="1" si="122">+IF(L564&gt;0,N564*100/L564,0)</f>
        <v>88.9403803131991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IFERROR(__xludf.DUMMYFUNCTION("IMPORTRANGE(""https://docs.google.com/spreadsheets/d/1XL5vhW3sbDhbH9Cz0tuDiY8C3ctxq1tqvaCgkFb8cCA/edit?usp=sharing"",""หนองคาย!M461"")"),127220.32)</f>
        <v>127220.32</v>
      </c>
      <c r="O566" s="169">
        <f t="shared" ca="1" si="122"/>
        <v>88.9403803131991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IFERROR(__xludf.DUMMYFUNCTION("IMPORTRANGE(""https://docs.google.com/spreadsheets/d/1XL5vhW3sbDhbH9Cz0tuDiY8C3ctxq1tqvaCgkFb8cCA/edit?usp=sharing"",""หนองคาย!M463"")"),127220.32)</f>
        <v>127220.32</v>
      </c>
      <c r="O568" s="169">
        <f t="shared" ca="1" si="122"/>
        <v>88.9403803131991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IFERROR(__xludf.DUMMYFUNCTION("IMPORTRANGE(""https://docs.google.com/spreadsheets/d/1XL5vhW3sbDhbH9Cz0tuDiY8C3ctxq1tqvaCgkFb8cCA/edit?usp=sharing"",""หนองคาย!M466"")"),83375.33)</f>
        <v>83375.33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IFERROR(__xludf.DUMMYFUNCTION("IMPORTRANGE(""https://docs.google.com/spreadsheets/d/1XL5vhW3sbDhbH9Cz0tuDiY8C3ctxq1tqvaCgkFb8cCA/edit?usp=sharing"",""หนองคาย!J468"")"),4425)</f>
        <v>4425</v>
      </c>
      <c r="K573" s="202">
        <f ca="1">IF(I573&gt;0,J573*100/I573,0)</f>
        <v>201.13636363636363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IFERROR(__xludf.DUMMYFUNCTION("IMPORTRANGE(""https://docs.google.com/spreadsheets/d/1XL5vhW3sbDhbH9Cz0tuDiY8C3ctxq1tqvaCgkFb8cCA/edit?usp=sharing"",""หนองคาย!J472"")"),4414)</f>
        <v>4414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IFERROR(__xludf.DUMMYFUNCTION("IMPORTRANGE(""https://docs.google.com/spreadsheets/d/1XL5vhW3sbDhbH9Cz0tuDiY8C3ctxq1tqvaCgkFb8cCA/edit?usp=sharing"",""หนองคาย!M475"")"),5680)</f>
        <v>5680</v>
      </c>
      <c r="O580" s="373">
        <f t="shared" ref="O580:O584" ca="1" si="124">+IF(L580&gt;0,N580*100/L580,0)</f>
        <v>4.9089934834840028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IFERROR(__xludf.DUMMYFUNCTION("IMPORTRANGE(""https://docs.google.com/spreadsheets/d/1XL5vhW3sbDhbH9Cz0tuDiY8C3ctxq1tqvaCgkFb8cCA/edit?usp=sharing"",""หนองคาย!M477"")"),5680)</f>
        <v>5680</v>
      </c>
      <c r="O582" s="169">
        <f t="shared" ca="1" si="124"/>
        <v>4.9089934834840028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IFERROR(__xludf.DUMMYFUNCTION("IMPORTRANGE(""https://docs.google.com/spreadsheets/d/1XL5vhW3sbDhbH9Cz0tuDiY8C3ctxq1tqvaCgkFb8cCA/edit?usp=sharing"",""หนองคาย!M479"")"),5680)</f>
        <v>5680</v>
      </c>
      <c r="O584" s="169">
        <f t="shared" ca="1" si="124"/>
        <v>4.9089934834840028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IFERROR(__xludf.DUMMYFUNCTION("IMPORTRANGE(""https://docs.google.com/spreadsheets/d/1XL5vhW3sbDhbH9Cz0tuDiY8C3ctxq1tqvaCgkFb8cCA/edit?usp=sharing"",""หนองคาย!M483"")"),5680)</f>
        <v>5680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IFERROR(__xludf.DUMMYFUNCTION("IMPORTRANGE(""https://docs.google.com/spreadsheets/d/1XL5vhW3sbDhbH9Cz0tuDiY8C3ctxq1tqvaCgkFb8cCA/edit?usp=sharing"",""หนองคาย!J484"")"),11)</f>
        <v>11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IFERROR(__xludf.DUMMYFUNCTION("IMPORTRANGE(""https://docs.google.com/spreadsheets/d/1XL5vhW3sbDhbH9Cz0tuDiY8C3ctxq1tqvaCgkFb8cCA/edit?usp=sharing"",""หนองคาย!J485"")"),9.02)</f>
        <v>9.02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IFERROR(__xludf.DUMMYFUNCTION("IMPORTRANGE(""https://docs.google.com/spreadsheets/d/1XL5vhW3sbDhbH9Cz0tuDiY8C3ctxq1tqvaCgkFb8cCA/edit?usp=sharing"",""หนองคาย!M494"")"),2220)</f>
        <v>2220</v>
      </c>
      <c r="O599" s="169">
        <f t="shared" ca="1" si="126"/>
        <v>19.646017699115045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IFERROR(__xludf.DUMMYFUNCTION("IMPORTRANGE(""https://docs.google.com/spreadsheets/d/1XL5vhW3sbDhbH9Cz0tuDiY8C3ctxq1tqvaCgkFb8cCA/edit?usp=sharing"",""หนองคาย!M496"")"),2220)</f>
        <v>2220</v>
      </c>
      <c r="O601" s="169">
        <f t="shared" ca="1" si="126"/>
        <v>19.646017699115045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IFERROR(__xludf.DUMMYFUNCTION("IMPORTRANGE(""https://docs.google.com/spreadsheets/d/1XL5vhW3sbDhbH9Cz0tuDiY8C3ctxq1tqvaCgkFb8cCA/edit?usp=sharing"",""หนองคาย!J166"")"),0)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IFERROR(__xludf.DUMMYFUNCTION("IMPORTRANGE(""https://docs.google.com/spreadsheets/d/1XL5vhW3sbDhbH9Cz0tuDiY8C3ctxq1tqvaCgkFb8cCA/edit?usp=sharing"",""หนองคาย!J166"")"),0)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IFERROR(__xludf.DUMMYFUNCTION("IMPORTRANGE(""https://docs.google.com/spreadsheets/d/1XL5vhW3sbDhbH9Cz0tuDiY8C3ctxq1tqvaCgkFb8cCA/edit?usp=sharing"",""หนองคาย!J523"")"),3113079.06)</f>
        <v>3113079.06</v>
      </c>
      <c r="K628" s="343">
        <f t="shared" ref="K628:K635" ca="1" si="129">IF(I628&gt;0,J628*100/I628,0)</f>
        <v>86.948370034016762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IFERROR(__xludf.DUMMYFUNCTION("IMPORTRANGE(""https://docs.google.com/spreadsheets/d/1XL5vhW3sbDhbH9Cz0tuDiY8C3ctxq1tqvaCgkFb8cCA/edit?usp=sharing"",""หนองคาย!J524"")"),312)</f>
        <v>312</v>
      </c>
      <c r="K629" s="343">
        <f t="shared" ca="1" si="129"/>
        <v>87.394957983193279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IFERROR(__xludf.DUMMYFUNCTION("IMPORTRANGE(""https://docs.google.com/spreadsheets/d/1XL5vhW3sbDhbH9Cz0tuDiY8C3ctxq1tqvaCgkFb8cCA/edit?usp=sharing"",""หนองคาย!J525"")"),244049.92)</f>
        <v>244049.92000000001</v>
      </c>
      <c r="K630" s="343">
        <f t="shared" ca="1" si="129"/>
        <v>44.323681870387702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IFERROR(__xludf.DUMMYFUNCTION("IMPORTRANGE(""https://docs.google.com/spreadsheets/d/1XL5vhW3sbDhbH9Cz0tuDiY8C3ctxq1tqvaCgkFb8cCA/edit?usp=sharing"",""หนองคาย!J526"")"),31)</f>
        <v>31</v>
      </c>
      <c r="K631" s="343">
        <f t="shared" ca="1" si="129"/>
        <v>79.487179487179489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IFERROR(__xludf.DUMMYFUNCTION("IMPORTRANGE(""https://docs.google.com/spreadsheets/d/1XL5vhW3sbDhbH9Cz0tuDiY8C3ctxq1tqvaCgkFb8cCA/edit?usp=sharing"",""หนองคาย!J527"")"),510481.15)</f>
        <v>510481.15</v>
      </c>
      <c r="K632" s="343">
        <f t="shared" ca="1" si="129"/>
        <v>84.558542968548451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IFERROR(__xludf.DUMMYFUNCTION("IMPORTRANGE(""https://docs.google.com/spreadsheets/d/1XL5vhW3sbDhbH9Cz0tuDiY8C3ctxq1tqvaCgkFb8cCA/edit?usp=sharing"",""หนองคาย!J528"")"),92)</f>
        <v>92</v>
      </c>
      <c r="K633" s="343">
        <f t="shared" ca="1" si="129"/>
        <v>110.8433734939759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IFERROR(__xludf.DUMMYFUNCTION("IMPORTRANGE(""https://docs.google.com/spreadsheets/d/1XL5vhW3sbDhbH9Cz0tuDiY8C3ctxq1tqvaCgkFb8cCA/edit?usp=sharing"",""หนองคาย!J529"")"),1800000)</f>
        <v>1800000</v>
      </c>
      <c r="K634" s="343">
        <f t="shared" ca="1" si="129"/>
        <v>35.294117647058826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IFERROR(__xludf.DUMMYFUNCTION("IMPORTRANGE(""https://docs.google.com/spreadsheets/d/1XL5vhW3sbDhbH9Cz0tuDiY8C3ctxq1tqvaCgkFb8cCA/edit?usp=sharing"",""หนองคาย!I530"")"),111)</f>
        <v>111</v>
      </c>
      <c r="J635" s="504">
        <f ca="1">IFERROR(__xludf.DUMMYFUNCTION("IMPORTRANGE(""https://docs.google.com/spreadsheets/d/1XL5vhW3sbDhbH9Cz0tuDiY8C3ctxq1tqvaCgkFb8cCA/edit?usp=sharing"",""หนองคาย!J530"")"),45)</f>
        <v>45</v>
      </c>
      <c r="K635" s="486">
        <f t="shared" ca="1" si="129"/>
        <v>40.54054054054054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1080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1080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1080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IFERROR(__xludf.DUMMYFUNCTION("IMPORTRANGE(""https://docs.google.com/spreadsheets/d/1XL5vhW3sbDhbH9Cz0tuDiY8C3ctxq1tqvaCgkFb8cCA/edit#gid=346597447"",""หนองคาย!J541"")"),0)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IFERROR(__xludf.DUMMYFUNCTION("IMPORTRANGE(""https://docs.google.com/spreadsheets/d/1XL5vhW3sbDhbH9Cz0tuDiY8C3ctxq1tqvaCgkFb8cCA/edit#gid=346597447"",""หนองคาย!J542"")"),0)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IFERROR(__xludf.DUMMYFUNCTION("IMPORTRANGE(""https://docs.google.com/spreadsheets/d/1XL5vhW3sbDhbH9Cz0tuDiY8C3ctxq1tqvaCgkFb8cCA/edit#gid=346597447"",""หนองคาย!I543"")"),0)</f>
        <v>0</v>
      </c>
      <c r="J648" s="585">
        <f ca="1">IFERROR(__xludf.DUMMYFUNCTION("IMPORTRANGE(""https://docs.google.com/spreadsheets/d/1XL5vhW3sbDhbH9Cz0tuDiY8C3ctxq1tqvaCgkFb8cCA/edit#gid=346597447"",""หนองคาย!J543"")"),0)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IFERROR(__xludf.DUMMYFUNCTION("IMPORTRANGE(""https://docs.google.com/spreadsheets/d/1XL5vhW3sbDhbH9Cz0tuDiY8C3ctxq1tqvaCgkFb8cCA/edit#gid=346597447"",""หนองคาย!L543"")"),0)</f>
        <v>0</v>
      </c>
      <c r="M648" s="570"/>
      <c r="N648" s="587">
        <f ca="1">IFERROR(__xludf.DUMMYFUNCTION("IMPORTRANGE(""https://docs.google.com/spreadsheets/d/1XL5vhW3sbDhbH9Cz0tuDiY8C3ctxq1tqvaCgkFb8cCA/edit#gid=346597447"",""หนองคาย!M543"")"),0)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IFERROR(__xludf.DUMMYFUNCTION("IMPORTRANGE(""https://docs.google.com/spreadsheets/d/1XL5vhW3sbDhbH9Cz0tuDiY8C3ctxq1tqvaCgkFb8cCA/edit#gid=346597447"",""หนองคาย!I544"")"),4)</f>
        <v>4</v>
      </c>
      <c r="J649" s="585">
        <f ca="1">IFERROR(__xludf.DUMMYFUNCTION("IMPORTRANGE(""https://docs.google.com/spreadsheets/d/1XL5vhW3sbDhbH9Cz0tuDiY8C3ctxq1tqvaCgkFb8cCA/edit#gid=346597447"",""หนองคาย!J544"")"),0)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IFERROR(__xludf.DUMMYFUNCTION("IMPORTRANGE(""https://docs.google.com/spreadsheets/d/1XL5vhW3sbDhbH9Cz0tuDiY8C3ctxq1tqvaCgkFb8cCA/edit#gid=346597447"",""หนองคาย!L544"")"),480)</f>
        <v>480</v>
      </c>
      <c r="M649" s="570"/>
      <c r="N649" s="587">
        <f ca="1">IFERROR(__xludf.DUMMYFUNCTION("IMPORTRANGE(""https://docs.google.com/spreadsheets/d/1XL5vhW3sbDhbH9Cz0tuDiY8C3ctxq1tqvaCgkFb8cCA/edit#gid=346597447"",""หนองคาย!M544"")"),0)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IFERROR(__xludf.DUMMYFUNCTION("IMPORTRANGE(""https://docs.google.com/spreadsheets/d/1XL5vhW3sbDhbH9Cz0tuDiY8C3ctxq1tqvaCgkFb8cCA/edit#gid=346597447"",""หนองคาย!I545"")"),0)</f>
        <v>0</v>
      </c>
      <c r="J650" s="585">
        <f ca="1">IFERROR(__xludf.DUMMYFUNCTION("IMPORTRANGE(""https://docs.google.com/spreadsheets/d/1XL5vhW3sbDhbH9Cz0tuDiY8C3ctxq1tqvaCgkFb8cCA/edit#gid=346597447"",""หนองคาย!J545"")"),0)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IFERROR(__xludf.DUMMYFUNCTION("IMPORTRANGE(""https://docs.google.com/spreadsheets/d/1XL5vhW3sbDhbH9Cz0tuDiY8C3ctxq1tqvaCgkFb8cCA/edit#gid=346597447"",""หนองคาย!L545"")"),0)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IFERROR(__xludf.DUMMYFUNCTION("IMPORTRANGE(""https://docs.google.com/spreadsheets/d/1XL5vhW3sbDhbH9Cz0tuDiY8C3ctxq1tqvaCgkFb8cCA/edit#gid=346597447"",""หนองคาย!M545"")"),0)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IFERROR(__xludf.DUMMYFUNCTION("IMPORTRANGE(""https://docs.google.com/spreadsheets/d/1XL5vhW3sbDhbH9Cz0tuDiY8C3ctxq1tqvaCgkFb8cCA/edit#gid=346597447"",""หนองคาย!I546"")"),24)</f>
        <v>24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IFERROR(__xludf.DUMMYFUNCTION("IMPORTRANGE(""https://docs.google.com/spreadsheets/d/1XL5vhW3sbDhbH9Cz0tuDiY8C3ctxq1tqvaCgkFb8cCA/edit#gid=346597447"",""หนองคาย!L546"")"),600)</f>
        <v>600</v>
      </c>
      <c r="M651" s="570"/>
      <c r="N651" s="587">
        <f ca="1">IFERROR(__xludf.DUMMYFUNCTION("IMPORTRANGE(""https://docs.google.com/spreadsheets/d/1XL5vhW3sbDhbH9Cz0tuDiY8C3ctxq1tqvaCgkFb8cCA/edit#gid=346597447"",""หนองคาย!M546"")"),0)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IFERROR(__xludf.DUMMYFUNCTION("IMPORTRANGE(""https://docs.google.com/spreadsheets/d/1XL5vhW3sbDhbH9Cz0tuDiY8C3ctxq1tqvaCgkFb8cCA/edit#gid=346597447"",""หนองคาย!J547"")"),0)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IFERROR(__xludf.DUMMYFUNCTION("IMPORTRANGE(""https://docs.google.com/spreadsheets/d/1XL5vhW3sbDhbH9Cz0tuDiY8C3ctxq1tqvaCgkFb8cCA/edit#gid=346597447"",""หนองคาย!J548"")"),0)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IFERROR(__xludf.DUMMYFUNCTION("IMPORTRANGE(""https://docs.google.com/spreadsheets/d/1XL5vhW3sbDhbH9Cz0tuDiY8C3ctxq1tqvaCgkFb8cCA/edit#gid=346597447"",""หนองคาย!J550"")"),0)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IFERROR(__xludf.DUMMYFUNCTION("IMPORTRANGE(""https://docs.google.com/spreadsheets/d/1XL5vhW3sbDhbH9Cz0tuDiY8C3ctxq1tqvaCgkFb8cCA/edit#gid=346597447"",""หนองคาย!J551"")"),0)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IFERROR(__xludf.DUMMYFUNCTION("IMPORTRANGE(""https://docs.google.com/spreadsheets/d/1XL5vhW3sbDhbH9Cz0tuDiY8C3ctxq1tqvaCgkFb8cCA/edit#gid=346597447"",""หนองคาย!J552"")"),0)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IFERROR(__xludf.DUMMYFUNCTION("IMPORTRANGE(""https://docs.google.com/spreadsheets/d/1XL5vhW3sbDhbH9Cz0tuDiY8C3ctxq1tqvaCgkFb8cCA/edit#gid=346597447"",""หนองคาย!J553"")"),0)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IFERROR(__xludf.DUMMYFUNCTION("IMPORTRANGE(""https://docs.google.com/spreadsheets/d/1XL5vhW3sbDhbH9Cz0tuDiY8C3ctxq1tqvaCgkFb8cCA/edit#gid=346597447"",""หนองคาย!J554"")"),0)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IFERROR(__xludf.DUMMYFUNCTION("IMPORTRANGE(""https://docs.google.com/spreadsheets/d/1XL5vhW3sbDhbH9Cz0tuDiY8C3ctxq1tqvaCgkFb8cCA/edit#gid=346597447"",""หนองคาย!J555"")"),0)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IFERROR(__xludf.DUMMYFUNCTION("IMPORTRANGE(""https://docs.google.com/spreadsheets/d/1XL5vhW3sbDhbH9Cz0tuDiY8C3ctxq1tqvaCgkFb8cCA/edit#gid=346597447"",""หนองคาย!J556"")"),0)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IFERROR(__xludf.DUMMYFUNCTION("IMPORTRANGE(""https://docs.google.com/spreadsheets/d/1XL5vhW3sbDhbH9Cz0tuDiY8C3ctxq1tqvaCgkFb8cCA/edit#gid=346597447"",""หนองคาย!L556"")"),0)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IFERROR(__xludf.DUMMYFUNCTION("IMPORTRANGE(""https://docs.google.com/spreadsheets/d/1XL5vhW3sbDhbH9Cz0tuDiY8C3ctxq1tqvaCgkFb8cCA/edit#gid=346597447"",""หนองคาย!M556"")"),0)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IFERROR(__xludf.DUMMYFUNCTION("IMPORTRANGE(""https://docs.google.com/spreadsheets/d/1XL5vhW3sbDhbH9Cz0tuDiY8C3ctxq1tqvaCgkFb8cCA/edit#gid=346597447"",""หนองคาย!J557"")"),0)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IFERROR(__xludf.DUMMYFUNCTION("IMPORTRANGE(""https://docs.google.com/spreadsheets/d/1XL5vhW3sbDhbH9Cz0tuDiY8C3ctxq1tqvaCgkFb8cCA/edit#gid=346597447"",""หนองคาย!I558"")"),0)</f>
        <v>0</v>
      </c>
      <c r="J663" s="585">
        <f ca="1">IFERROR(__xludf.DUMMYFUNCTION("IMPORTRANGE(""https://docs.google.com/spreadsheets/d/1XL5vhW3sbDhbH9Cz0tuDiY8C3ctxq1tqvaCgkFb8cCA/edit#gid=346597447"",""หนองคาย!J558"")"),0)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IFERROR(__xludf.DUMMYFUNCTION("IMPORTRANGE(""https://docs.google.com/spreadsheets/d/1XL5vhW3sbDhbH9Cz0tuDiY8C3ctxq1tqvaCgkFb8cCA/edit#gid=346597447"",""หนองคาย!I560"")"),0)</f>
        <v>0</v>
      </c>
      <c r="J665" s="585">
        <f ca="1">IFERROR(__xludf.DUMMYFUNCTION("IMPORTRANGE(""https://docs.google.com/spreadsheets/d/1XL5vhW3sbDhbH9Cz0tuDiY8C3ctxq1tqvaCgkFb8cCA/edit#gid=346597447"",""หนองคาย!J560"")"),0)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IFERROR(__xludf.DUMMYFUNCTION("IMPORTRANGE(""https://docs.google.com/spreadsheets/d/1XL5vhW3sbDhbH9Cz0tuDiY8C3ctxq1tqvaCgkFb8cCA/edit#gid=346597447"",""หนองคาย!L560"")"),0)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IFERROR(__xludf.DUMMYFUNCTION("IMPORTRANGE(""https://docs.google.com/spreadsheets/d/1XL5vhW3sbDhbH9Cz0tuDiY8C3ctxq1tqvaCgkFb8cCA/edit#gid=346597447"",""หนองคาย!M560"")"),0)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IFERROR(__xludf.DUMMYFUNCTION("IMPORTRANGE(""https://docs.google.com/spreadsheets/d/1XL5vhW3sbDhbH9Cz0tuDiY8C3ctxq1tqvaCgkFb8cCA/edit#gid=346597447"",""หนองคาย!J561"")"),0)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IFERROR(__xludf.DUMMYFUNCTION("IMPORTRANGE(""https://docs.google.com/spreadsheets/d/1XL5vhW3sbDhbH9Cz0tuDiY8C3ctxq1tqvaCgkFb8cCA/edit#gid=346597447"",""หนองคาย!J562"")"),0)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IFERROR(__xludf.DUMMYFUNCTION("IMPORTRANGE(""https://docs.google.com/spreadsheets/d/1XL5vhW3sbDhbH9Cz0tuDiY8C3ctxq1tqvaCgkFb8cCA/edit#gid=346597447"",""หนองคาย!I563"")"),0)</f>
        <v>0</v>
      </c>
      <c r="J668" s="585">
        <f ca="1">IFERROR(__xludf.DUMMYFUNCTION("IMPORTRANGE(""https://docs.google.com/spreadsheets/d/1XL5vhW3sbDhbH9Cz0tuDiY8C3ctxq1tqvaCgkFb8cCA/edit#gid=346597447"",""หนองคาย!J563"")"),0)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IFERROR(__xludf.DUMMYFUNCTION("IMPORTRANGE(""https://docs.google.com/spreadsheets/d/1XL5vhW3sbDhbH9Cz0tuDiY8C3ctxq1tqvaCgkFb8cCA/edit#gid=346597447"",""หนองคาย!L563"")"),0)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IFERROR(__xludf.DUMMYFUNCTION("IMPORTRANGE(""https://docs.google.com/spreadsheets/d/1XL5vhW3sbDhbH9Cz0tuDiY8C3ctxq1tqvaCgkFb8cCA/edit#gid=346597447"",""หนองคาย!M563"")"),0)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IFERROR(__xludf.DUMMYFUNCTION("IMPORTRANGE(""https://docs.google.com/spreadsheets/d/1XL5vhW3sbDhbH9Cz0tuDiY8C3ctxq1tqvaCgkFb8cCA/edit#gid=346597447"",""หนองคาย!J564"")"),0)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IFERROR(__xludf.DUMMYFUNCTION("IMPORTRANGE(""https://docs.google.com/spreadsheets/d/1XL5vhW3sbDhbH9Cz0tuDiY8C3ctxq1tqvaCgkFb8cCA/edit#gid=346597447"",""หนองคาย!J565"")"),0)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IFERROR(__xludf.DUMMYFUNCTION("IMPORTRANGE(""https://docs.google.com/spreadsheets/d/1XL5vhW3sbDhbH9Cz0tuDiY8C3ctxq1tqvaCgkFb8cCA/edit#gid=346597447"",""หนองคาย!I566"")"),0)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IFERROR(__xludf.DUMMYFUNCTION("IMPORTRANGE(""https://docs.google.com/spreadsheets/d/1XL5vhW3sbDhbH9Cz0tuDiY8C3ctxq1tqvaCgkFb8cCA/edit#gid=346597447"",""หนองคาย!L566"")"),0)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IFERROR(__xludf.DUMMYFUNCTION("IMPORTRANGE(""https://docs.google.com/spreadsheets/d/1XL5vhW3sbDhbH9Cz0tuDiY8C3ctxq1tqvaCgkFb8cCA/edit#gid=346597447"",""หนองคาย!M566"")"),0)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IFERROR(__xludf.DUMMYFUNCTION("IMPORTRANGE(""https://docs.google.com/spreadsheets/d/1XL5vhW3sbDhbH9Cz0tuDiY8C3ctxq1tqvaCgkFb8cCA/edit#gid=346597447"",""หนองคาย!J567"")"),0)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IFERROR(__xludf.DUMMYFUNCTION("IMPORTRANGE(""https://docs.google.com/spreadsheets/d/1XL5vhW3sbDhbH9Cz0tuDiY8C3ctxq1tqvaCgkFb8cCA/edit#gid=346597447"",""หนองคาย!J568"")"),0)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IFERROR(__xludf.DUMMYFUNCTION("IMPORTRANGE(""https://docs.google.com/spreadsheets/d/1XL5vhW3sbDhbH9Cz0tuDiY8C3ctxq1tqvaCgkFb8cCA/edit#gid=346597447"",""หนองคาย!J569"")"),0)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IFERROR(__xludf.DUMMYFUNCTION("IMPORTRANGE(""https://docs.google.com/spreadsheets/d/1XL5vhW3sbDhbH9Cz0tuDiY8C3ctxq1tqvaCgkFb8cCA/edit#gid=346597447"",""หนองคาย!J570"")"),0)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IFERROR(__xludf.DUMMYFUNCTION("IMPORTRANGE(""https://docs.google.com/spreadsheets/d/1XL5vhW3sbDhbH9Cz0tuDiY8C3ctxq1tqvaCgkFb8cCA/edit#gid=346597447"",""หนองคาย!J571"")"),0)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IFERROR(__xludf.DUMMYFUNCTION("IMPORTRANGE(""https://docs.google.com/spreadsheets/d/1XL5vhW3sbDhbH9Cz0tuDiY8C3ctxq1tqvaCgkFb8cCA/edit#gid=346597447"",""หนองคาย!J572"")"),0)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292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7866341</v>
      </c>
      <c r="M8" s="23">
        <f t="shared" ca="1" si="0"/>
        <v>3898706</v>
      </c>
      <c r="N8" s="23">
        <f t="shared" ca="1" si="0"/>
        <v>5044315.72</v>
      </c>
      <c r="O8" s="22">
        <f t="shared" ref="O8:O16" ca="1" si="1">IF(L8&gt;0,N8*100/L8,0)</f>
        <v>64.125312136862618</v>
      </c>
      <c r="P8" s="22">
        <f t="shared" ref="P8:P16" ca="1" si="2">IF(M8&gt;0,N8*100/M8,0)</f>
        <v>129.38435778435203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7866341</v>
      </c>
      <c r="M10" s="30">
        <f t="shared" ca="1" si="4"/>
        <v>3898706</v>
      </c>
      <c r="N10" s="30">
        <f t="shared" ca="1" si="4"/>
        <v>5044315.72</v>
      </c>
      <c r="O10" s="29">
        <f t="shared" ca="1" si="1"/>
        <v>64.125312136862618</v>
      </c>
      <c r="P10" s="29">
        <f t="shared" ca="1" si="2"/>
        <v>129.38435778435203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6847241</v>
      </c>
      <c r="M12" s="38">
        <f t="shared" ca="1" si="6"/>
        <v>2879606</v>
      </c>
      <c r="N12" s="38">
        <f t="shared" ca="1" si="6"/>
        <v>4025215.7199999997</v>
      </c>
      <c r="O12" s="38">
        <f t="shared" ca="1" si="1"/>
        <v>58.785950720881594</v>
      </c>
      <c r="P12" s="38">
        <f t="shared" ca="1" si="2"/>
        <v>139.78355788951683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4960241</v>
      </c>
      <c r="M14" s="38">
        <f t="shared" si="8"/>
        <v>0</v>
      </c>
      <c r="N14" s="38">
        <f t="shared" ca="1" si="8"/>
        <v>1773114.4200000002</v>
      </c>
      <c r="O14" s="38">
        <f t="shared" ca="1" si="1"/>
        <v>35.746537718631018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4404805</v>
      </c>
      <c r="M18" s="23">
        <f t="shared" ca="1" si="11"/>
        <v>3898706</v>
      </c>
      <c r="N18" s="23">
        <f t="shared" ca="1" si="11"/>
        <v>3271201.3</v>
      </c>
      <c r="O18" s="22">
        <f t="shared" ref="O18:O20" ca="1" si="12">IF(L18&gt;0,N18*100/L18,0)</f>
        <v>74.264384007918622</v>
      </c>
      <c r="P18" s="22">
        <f t="shared" ref="P18:P26" ca="1" si="13">IF(M18&gt;0,N18*100/M18,0)</f>
        <v>83.904795591152549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4404805</v>
      </c>
      <c r="M20" s="30">
        <f t="shared" ca="1" si="15"/>
        <v>3898706</v>
      </c>
      <c r="N20" s="30">
        <f t="shared" ca="1" si="15"/>
        <v>3271201.3</v>
      </c>
      <c r="O20" s="29">
        <f t="shared" ca="1" si="12"/>
        <v>74.264384007918622</v>
      </c>
      <c r="P20" s="29">
        <f t="shared" ca="1" si="13"/>
        <v>83.904795591152549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3385705</v>
      </c>
      <c r="M22" s="41">
        <f t="shared" ca="1" si="18"/>
        <v>2879606</v>
      </c>
      <c r="N22" s="38">
        <f t="shared" ca="1" si="18"/>
        <v>2252101.2999999998</v>
      </c>
      <c r="O22" s="38">
        <f t="shared" ca="1" si="17"/>
        <v>66.517942348787017</v>
      </c>
      <c r="P22" s="38">
        <f t="shared" ca="1" si="13"/>
        <v>78.208661184898205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3461536</v>
      </c>
      <c r="M28" s="23">
        <f t="shared" si="23"/>
        <v>0</v>
      </c>
      <c r="N28" s="23">
        <f t="shared" ca="1" si="23"/>
        <v>1773114.4200000002</v>
      </c>
      <c r="O28" s="22">
        <f t="shared" ref="O28:O30" ca="1" si="24">IF(L28&gt;0,N28*100/L28,0)</f>
        <v>51.223341892154245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3461536</v>
      </c>
      <c r="M30" s="30">
        <f t="shared" si="27"/>
        <v>0</v>
      </c>
      <c r="N30" s="30">
        <f t="shared" ca="1" si="27"/>
        <v>1773114.4200000002</v>
      </c>
      <c r="O30" s="29">
        <f t="shared" ca="1" si="24"/>
        <v>51.223341892154245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3461536</v>
      </c>
      <c r="M32" s="38">
        <f t="shared" si="30"/>
        <v>0</v>
      </c>
      <c r="N32" s="38">
        <f t="shared" ca="1" si="30"/>
        <v>1773114.4200000002</v>
      </c>
      <c r="O32" s="38">
        <f t="shared" ca="1" si="29"/>
        <v>51.223341892154245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3461536</v>
      </c>
      <c r="M34" s="38">
        <f t="shared" si="32"/>
        <v>0</v>
      </c>
      <c r="N34" s="38">
        <f t="shared" ca="1" si="32"/>
        <v>1773114.4200000002</v>
      </c>
      <c r="O34" s="38">
        <f t="shared" ca="1" si="29"/>
        <v>51.223341892154245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4404805</v>
      </c>
      <c r="M37" s="54">
        <f t="shared" ca="1" si="33"/>
        <v>3898706</v>
      </c>
      <c r="N37" s="54">
        <f t="shared" ca="1" si="33"/>
        <v>3271201.3</v>
      </c>
      <c r="O37" s="55">
        <f t="shared" ca="1" si="29"/>
        <v>74.264384007918622</v>
      </c>
      <c r="P37" s="55">
        <f t="shared" ca="1" si="25"/>
        <v>83.904795591152549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1457000</v>
      </c>
      <c r="N41" s="78">
        <f t="shared" ca="1" si="34"/>
        <v>1338665.74</v>
      </c>
      <c r="O41" s="77">
        <f t="shared" ref="O41:O43" ca="1" si="35">IF(L41&gt;0,N41*100/L41,0)</f>
        <v>82.669409003890564</v>
      </c>
      <c r="P41" s="77">
        <f t="shared" ref="P41:P43" ca="1" si="36">IF(M41&gt;0,N41*100/M41,0)</f>
        <v>91.878225120109818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1457000</v>
      </c>
      <c r="N43" s="78">
        <f t="shared" ca="1" si="38"/>
        <v>1338665.74</v>
      </c>
      <c r="O43" s="77">
        <f t="shared" ca="1" si="35"/>
        <v>82.669409003890564</v>
      </c>
      <c r="P43" s="77">
        <f t="shared" ca="1" si="36"/>
        <v>91.878225120109818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2">
        <f ca="1">IFERROR(__xludf.DUMMYFUNCTION("IMPORTRANGE(""https://docs.google.com/spreadsheets/d/1Yj_ptqi66GCucihVvJfMjLAmec39IyEx_6qawtMGysU/edit?usp=sharing"",""สบก!Q54"")"),486800)</f>
        <v>486800</v>
      </c>
      <c r="N45" s="622">
        <f ca="1">IFERROR(__xludf.DUMMYFUNCTION("IMPORTRANGE(""https://docs.google.com/spreadsheets/d/1Yj_ptqi66GCucihVvJfMjLAmec39IyEx_6qawtMGysU/edit?usp=sharing"",""สบก!R54"")"),368465.74)</f>
        <v>368465.74</v>
      </c>
      <c r="O45" s="623">
        <f ca="1">IF(L45&gt;0,N45*100/L45,0)</f>
        <v>56.765635495301183</v>
      </c>
      <c r="P45" s="623">
        <f ca="1">IF(M45&gt;0,N45*100/M45,0)</f>
        <v>75.691400986031226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IFERROR(__xludf.DUMMYFUNCTION("IMPORTRANGE(""https://docs.google.com/spreadsheets/d/1Yj_ptqi66GCucihVvJfMjLAmec39IyEx_6qawtMGysU/edit?usp=sharing"",""สบก!M54"")"),649100)</f>
        <v>649100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IFERROR(__xludf.DUMMYFUNCTION("IMPORTRANGE(""https://docs.google.com/spreadsheets/d/1Yj_ptqi66GCucihVvJfMjLAmec39IyEx_6qawtMGysU/edit?usp=sharing"",""สบก!N54"")"),0)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IFERROR(__xludf.DUMMYFUNCTION("IMPORTRANGE(""https://docs.google.com/spreadsheets/d/1Yj_ptqi66GCucihVvJfMjLAmec39IyEx_6qawtMGysU/edit?usp=sharing"",""สบก!O54"")"),970200)</f>
        <v>970200</v>
      </c>
      <c r="M49" s="625">
        <f ca="1">L49</f>
        <v>970200</v>
      </c>
      <c r="N49" s="622">
        <f ca="1">IFERROR(__xludf.DUMMYFUNCTION("IMPORTRANGE(""https://docs.google.com/spreadsheets/d/1Yj_ptqi66GCucihVvJfMjLAmec39IyEx_6qawtMGysU/edit?usp=sharing"",""สบก!S54"")"),970200)</f>
        <v>970200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474536</v>
      </c>
      <c r="N53" s="121">
        <f t="shared" ca="1" si="39"/>
        <v>467656</v>
      </c>
      <c r="O53" s="120">
        <f t="shared" ref="O53:O55" ca="1" si="40">IF(L53&gt;0,N53*100/L53,0)</f>
        <v>77.324074074074076</v>
      </c>
      <c r="P53" s="120">
        <f t="shared" ref="P53:P55" ca="1" si="41">IF(M53&gt;0,N53*100/M53,0)</f>
        <v>98.550162685233573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474536</v>
      </c>
      <c r="N55" s="121">
        <f t="shared" ca="1" si="43"/>
        <v>467656</v>
      </c>
      <c r="O55" s="120">
        <f t="shared" ca="1" si="40"/>
        <v>77.324074074074076</v>
      </c>
      <c r="P55" s="120">
        <f t="shared" ca="1" si="41"/>
        <v>98.550162685233573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2">
        <f ca="1">IFERROR(__xludf.DUMMYFUNCTION("IMPORTRANGE(""https://docs.google.com/spreadsheets/d/1Yj_ptqi66GCucihVvJfMjLAmec39IyEx_6qawtMGysU/edit?usp=sharing"",""สบก!Z54"")"),474536)</f>
        <v>474536</v>
      </c>
      <c r="N57" s="622">
        <f ca="1">IFERROR(__xludf.DUMMYFUNCTION("IMPORTRANGE(""https://docs.google.com/spreadsheets/d/1Yj_ptqi66GCucihVvJfMjLAmec39IyEx_6qawtMGysU/edit?usp=sharing"",""สบก!AA54"")"),467656)</f>
        <v>467656</v>
      </c>
      <c r="O57" s="623">
        <f ca="1">IF(L57&gt;0,N57*100/L57,0)</f>
        <v>77.324074074074076</v>
      </c>
      <c r="P57" s="623">
        <f ca="1">IF(M57&gt;0,N57*100/M57,0)</f>
        <v>98.550162685233573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IFERROR(__xludf.DUMMYFUNCTION("IMPORTRANGE(""https://docs.google.com/spreadsheets/d/1Yj_ptqi66GCucihVvJfMjLAmec39IyEx_6qawtMGysU/edit?usp=sharing"",""สบก!V54"")"),604800)</f>
        <v>604800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IFERROR(__xludf.DUMMYFUNCTION("IMPORTRANGE(""https://docs.google.com/spreadsheets/d/1Yj_ptqi66GCucihVvJfMjLAmec39IyEx_6qawtMGysU/edit?usp=sharing"",""สบก!W54"")"),0)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IFERROR(__xludf.DUMMYFUNCTION("IMPORTRANGE(""https://docs.google.com/spreadsheets/d/1Yj_ptqi66GCucihVvJfMjLAmec39IyEx_6qawtMGysU/edit?usp=sharing"",""สบก!X54"")"),0)</f>
        <v>0</v>
      </c>
      <c r="M61" s="625"/>
      <c r="N61" s="622">
        <f ca="1">IFERROR(__xludf.DUMMYFUNCTION("IMPORTRANGE(""https://docs.google.com/spreadsheets/d/1Yj_ptqi66GCucihVvJfMjLAmec39IyEx_6qawtMGysU/edit?usp=sharing"",""สบก!AB54"")"),0)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493620</v>
      </c>
      <c r="N66" s="152">
        <f t="shared" ca="1" si="45"/>
        <v>446007.83</v>
      </c>
      <c r="O66" s="151">
        <f t="shared" ref="O66:O68" ca="1" si="46">IF(L66&gt;0,N66*100/L66,0)</f>
        <v>72.639711726384363</v>
      </c>
      <c r="P66" s="151">
        <f t="shared" ref="P66:P68" ca="1" si="47">IF(M66&gt;0,N66*100/M66,0)</f>
        <v>90.354489283254324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493620</v>
      </c>
      <c r="N68" s="157">
        <f t="shared" ca="1" si="49"/>
        <v>446007.83</v>
      </c>
      <c r="O68" s="156">
        <f t="shared" ca="1" si="46"/>
        <v>72.639711726384363</v>
      </c>
      <c r="P68" s="156">
        <f t="shared" ca="1" si="47"/>
        <v>90.354489283254324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6">
        <f ca="1">IFERROR(__xludf.DUMMYFUNCTION("IMPORTRANGE(""https://docs.google.com/spreadsheets/d/1Yj_ptqi66GCucihVvJfMjLAmec39IyEx_6qawtMGysU/edit?usp=sharing"",""สบก!AI54"")"),493620)</f>
        <v>493620</v>
      </c>
      <c r="N70" s="627">
        <f ca="1">IFERROR(__xludf.DUMMYFUNCTION("IMPORTRANGE(""https://docs.google.com/spreadsheets/d/1Yj_ptqi66GCucihVvJfMjLAmec39IyEx_6qawtMGysU/edit?usp=sharing"",""สบก!AJ54"")"),446007.83)</f>
        <v>446007.83</v>
      </c>
      <c r="O70" s="169">
        <f ca="1">IF(L70&gt;0,N70*100/L70,0)</f>
        <v>72.639711726384363</v>
      </c>
      <c r="P70" s="169">
        <f ca="1">IF(M70&gt;0,N70*100/M70,0)</f>
        <v>90.354489283254324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IFERROR(__xludf.DUMMYFUNCTION("IMPORTRANGE(""https://docs.google.com/spreadsheets/d/1Yj_ptqi66GCucihVvJfMjLAmec39IyEx_6qawtMGysU/edit?usp=sharing"",""สบก!AG54"")"),0)</f>
        <v>0</v>
      </c>
      <c r="M74" s="625"/>
      <c r="N74" s="622">
        <f ca="1">IFERROR(__xludf.DUMMYFUNCTION("IMPORTRANGE(""https://docs.google.com/spreadsheets/d/1Yj_ptqi66GCucihVvJfMjLAmec39IyEx_6qawtMGysU/edit?usp=sharing"",""สบก!AK54"")"),0)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IFERROR(__xludf.DUMMYFUNCTION("IMPORTRANGE(""https://docs.google.com/spreadsheets/d/1Yj_ptqi66GCucihVvJfMjLAmec39IyEx_6qawtMGysU/edit?usp=sharing"",""สบก!AR54"")"),0)</f>
        <v>0</v>
      </c>
      <c r="N98" s="627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IFERROR(__xludf.DUMMYFUNCTION("IMPORTRANGE(""https://docs.google.com/spreadsheets/d/1Yj_ptqi66GCucihVvJfMjLAmec39IyEx_6qawtMGysU/edit?usp=sharing"",""สบก!AP54"")"),0)</f>
        <v>0</v>
      </c>
      <c r="M102" s="625"/>
      <c r="N102" s="622">
        <f ca="1">IFERROR(__xludf.DUMMYFUNCTION("IMPORTRANGE(""https://docs.google.com/spreadsheets/d/1Yj_ptqi66GCucihVvJfMjLAmec39IyEx_6qawtMGysU/edit?usp=sharing"",""สบก!AT54"")"),0)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IFERROR(__xludf.DUMMYFUNCTION("IMPORTRANGE(""https://docs.google.com/spreadsheets/d/1Yj_ptqi66GCucihVvJfMjLAmec39IyEx_6qawtMGysU/edit?usp=sharing"",""สบก!BA54"")"),0)</f>
        <v>0</v>
      </c>
      <c r="N122" s="627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IFERROR(__xludf.DUMMYFUNCTION("IMPORTRANGE(""https://docs.google.com/spreadsheets/d/1Yj_ptqi66GCucihVvJfMjLAmec39IyEx_6qawtMGysU/edit?usp=sharing"",""สบก!AY54"")"),0)</f>
        <v>0</v>
      </c>
      <c r="M126" s="625"/>
      <c r="N126" s="622">
        <f ca="1">IFERROR(__xludf.DUMMYFUNCTION("IMPORTRANGE(""https://docs.google.com/spreadsheets/d/1Yj_ptqi66GCucihVvJfMjLAmec39IyEx_6qawtMGysU/edit?usp=sharing"",""สบก!BC54"")"),0)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212100</v>
      </c>
      <c r="M140" s="152">
        <f t="shared" ca="1" si="64"/>
        <v>281525</v>
      </c>
      <c r="N140" s="152">
        <f t="shared" ca="1" si="64"/>
        <v>267221.98</v>
      </c>
      <c r="O140" s="151">
        <f t="shared" ref="O140:O142" ca="1" si="65">IF(L140&gt;0,N140*100/L140,0)</f>
        <v>125.98867515322961</v>
      </c>
      <c r="P140" s="151">
        <f t="shared" ref="P140:P142" ca="1" si="66">IF(M140&gt;0,N140*100/M140,0)</f>
        <v>94.919449427226709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212100</v>
      </c>
      <c r="M142" s="157">
        <f t="shared" ca="1" si="68"/>
        <v>281525</v>
      </c>
      <c r="N142" s="157">
        <f t="shared" ca="1" si="68"/>
        <v>267221.98</v>
      </c>
      <c r="O142" s="156">
        <f t="shared" ca="1" si="65"/>
        <v>125.98867515322961</v>
      </c>
      <c r="P142" s="156">
        <f t="shared" ca="1" si="66"/>
        <v>94.919449427226709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212100</v>
      </c>
      <c r="M144" s="626">
        <f ca="1">IFERROR(__xludf.DUMMYFUNCTION("IMPORTRANGE(""https://docs.google.com/spreadsheets/d/1Yj_ptqi66GCucihVvJfMjLAmec39IyEx_6qawtMGysU/edit?usp=sharing"",""สบก!BJ54"")"),281525)</f>
        <v>281525</v>
      </c>
      <c r="N144" s="627">
        <f ca="1">IFERROR(__xludf.DUMMYFUNCTION("IMPORTRANGE(""https://docs.google.com/spreadsheets/d/1Yj_ptqi66GCucihVvJfMjLAmec39IyEx_6qawtMGysU/edit?usp=sharing"",""สบก!BK54"")"),267221.98)</f>
        <v>267221.98</v>
      </c>
      <c r="O144" s="169">
        <f ca="1">IF(L144&gt;0,N144*100/L144,0)</f>
        <v>125.98867515322961</v>
      </c>
      <c r="P144" s="169">
        <f ca="1">IF(M144&gt;0,N144*100/M144,0)</f>
        <v>94.919449427226709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IFERROR(__xludf.DUMMYFUNCTION("IMPORTRANGE(""https://docs.google.com/spreadsheets/d/1Yj_ptqi66GCucihVvJfMjLAmec39IyEx_6qawtMGysU/edit?usp=sharing"",""สบก!BG54"")"),117000)</f>
        <v>117000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IFERROR(__xludf.DUMMYFUNCTION("IMPORTRANGE(""https://docs.google.com/spreadsheets/d/1Yj_ptqi66GCucihVvJfMjLAmec39IyEx_6qawtMGysU/edit?usp=sharing"",""สบก!BH54"")"),0)</f>
        <v>0</v>
      </c>
      <c r="M148" s="625"/>
      <c r="N148" s="622">
        <f ca="1">IFERROR(__xludf.DUMMYFUNCTION("IMPORTRANGE(""https://docs.google.com/spreadsheets/d/1Yj_ptqi66GCucihVvJfMjLAmec39IyEx_6qawtMGysU/edit?usp=sharing"",""สบก!BL54"")"),0)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IFERROR(__xludf.DUMMYFUNCTION("IMPORTRANGE(""https://docs.google.com/spreadsheets/d/1Yj_ptqi66GCucihVvJfMjLAmec39IyEx_6qawtMGysU/edit?usp=sharing"",""สบก!BS54"")"),19295)</f>
        <v>19295</v>
      </c>
      <c r="N224" s="627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IFERROR(__xludf.DUMMYFUNCTION("IMPORTRANGE(""https://docs.google.com/spreadsheets/d/1Yj_ptqi66GCucihVvJfMjLAmec39IyEx_6qawtMGysU/edit?usp=sharing"",""สบก!BQ54"")"),0)</f>
        <v>0</v>
      </c>
      <c r="M228" s="625"/>
      <c r="N228" s="622">
        <f ca="1">IFERROR(__xludf.DUMMYFUNCTION("IMPORTRANGE(""https://docs.google.com/spreadsheets/d/1Yj_ptqi66GCucihVvJfMjLAmec39IyEx_6qawtMGysU/edit?usp=sharing"",""สบก!BU54"")"),0)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IFERROR(__xludf.DUMMYFUNCTION("IMPORTRANGE(""https://docs.google.com/spreadsheets/d/1Yj_ptqi66GCucihVvJfMjLAmec39IyEx_6qawtMGysU/edit?usp=sharing"",""สบก!CB54"")"),0)</f>
        <v>0</v>
      </c>
      <c r="N254" s="627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IFERROR(__xludf.DUMMYFUNCTION("IMPORTRANGE(""https://docs.google.com/spreadsheets/d/1Yj_ptqi66GCucihVvJfMjLAmec39IyEx_6qawtMGysU/edit?usp=sharing"",""สบก!BZ54"")"),0)</f>
        <v>0</v>
      </c>
      <c r="M258" s="625"/>
      <c r="N258" s="622">
        <f ca="1">IFERROR(__xludf.DUMMYFUNCTION("IMPORTRANGE(""https://docs.google.com/spreadsheets/d/1Yj_ptqi66GCucihVvJfMjLAmec39IyEx_6qawtMGysU/edit?usp=sharing"",""สบก!CD54"")"),0)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IFERROR(__xludf.DUMMYFUNCTION("IMPORTRANGE(""https://docs.google.com/spreadsheets/d/1Yj_ptqi66GCucihVvJfMjLAmec39IyEx_6qawtMGysU/edit?usp=sharing"",""สบก!CK54"")"),0)</f>
        <v>0</v>
      </c>
      <c r="N275" s="627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IFERROR(__xludf.DUMMYFUNCTION("IMPORTRANGE(""https://docs.google.com/spreadsheets/d/1Yj_ptqi66GCucihVvJfMjLAmec39IyEx_6qawtMGysU/edit?usp=sharing"",""สบก!CI54"")"),0)</f>
        <v>0</v>
      </c>
      <c r="M279" s="625"/>
      <c r="N279" s="622">
        <f ca="1">IFERROR(__xludf.DUMMYFUNCTION("IMPORTRANGE(""https://docs.google.com/spreadsheets/d/1Yj_ptqi66GCucihVvJfMjLAmec39IyEx_6qawtMGysU/edit?usp=sharing"",""สบก!CM54"")"),0)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IFERROR(__xludf.DUMMYFUNCTION("IMPORTRANGE(""https://docs.google.com/spreadsheets/d/1Yj_ptqi66GCucihVvJfMjLAmec39IyEx_6qawtMGysU/edit?usp=sharing"",""สบก!CT54"")"),0)</f>
        <v>0</v>
      </c>
      <c r="N294" s="627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IFERROR(__xludf.DUMMYFUNCTION("IMPORTRANGE(""https://docs.google.com/spreadsheets/d/1Yj_ptqi66GCucihVvJfMjLAmec39IyEx_6qawtMGysU/edit?usp=sharing"",""สบก!CR54"")"),0)</f>
        <v>0</v>
      </c>
      <c r="M298" s="625"/>
      <c r="N298" s="622">
        <f ca="1">IFERROR(__xludf.DUMMYFUNCTION("IMPORTRANGE(""https://docs.google.com/spreadsheets/d/1Yj_ptqi66GCucihVvJfMjLAmec39IyEx_6qawtMGysU/edit?usp=sharing"",""สบก!CV54"")"),0)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IFERROR(__xludf.DUMMYFUNCTION("IMPORTRANGE(""https://docs.google.com/spreadsheets/d/1Yj_ptqi66GCucihVvJfMjLAmec39IyEx_6qawtMGysU/edit?usp=sharing"",""สบก!DC54"")"),0)</f>
        <v>0</v>
      </c>
      <c r="N314" s="627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IFERROR(__xludf.DUMMYFUNCTION("IMPORTRANGE(""https://docs.google.com/spreadsheets/d/1Yj_ptqi66GCucihVvJfMjLAmec39IyEx_6qawtMGysU/edit?usp=sharing"",""สบก!DA54"")"),0)</f>
        <v>0</v>
      </c>
      <c r="M318" s="625"/>
      <c r="N318" s="622">
        <f ca="1">IFERROR(__xludf.DUMMYFUNCTION("IMPORTRANGE(""https://docs.google.com/spreadsheets/d/1Yj_ptqi66GCucihVvJfMjLAmec39IyEx_6qawtMGysU/edit?usp=sharing"",""สบก!DE54"")"),0)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IFERROR(__xludf.DUMMYFUNCTION("IMPORTRANGE(""https://docs.google.com/spreadsheets/d/1XL5vhW3sbDhbH9Cz0tuDiY8C3ctxq1tqvaCgkFb8cCA/edit?usp=sharing"",""หนองบัวลำภู!J228"")"),323)</f>
        <v>323</v>
      </c>
      <c r="K328" s="318">
        <f ca="1">IF(I328&gt;0,J328*100/I328,0)</f>
        <v>38.452380952380949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1172730</v>
      </c>
      <c r="N329" s="152">
        <f t="shared" ca="1" si="98"/>
        <v>732354.75</v>
      </c>
      <c r="O329" s="151">
        <f t="shared" ref="O329:O331" ca="1" si="99">IF(L329&gt;0,N329*100/L329,0)</f>
        <v>54.845298095573312</v>
      </c>
      <c r="P329" s="151">
        <f t="shared" ref="P329:P331" ca="1" si="100">IF(M329&gt;0,N329*100/M329,0)</f>
        <v>62.448709421605997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1172730</v>
      </c>
      <c r="N331" s="157">
        <f t="shared" ca="1" si="102"/>
        <v>732354.75</v>
      </c>
      <c r="O331" s="156">
        <f t="shared" ca="1" si="99"/>
        <v>54.845298095573312</v>
      </c>
      <c r="P331" s="156">
        <f t="shared" ca="1" si="100"/>
        <v>62.448709421605997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6">
        <f ca="1">IFERROR(__xludf.DUMMYFUNCTION("IMPORTRANGE(""https://docs.google.com/spreadsheets/d/1Yj_ptqi66GCucihVvJfMjLAmec39IyEx_6qawtMGysU/edit?usp=sharing"",""สบก!DL54"")"),1123830)</f>
        <v>1123830</v>
      </c>
      <c r="N333" s="627">
        <f ca="1">IFERROR(__xludf.DUMMYFUNCTION("IMPORTRANGE(""https://docs.google.com/spreadsheets/d/1Yj_ptqi66GCucihVvJfMjLAmec39IyEx_6qawtMGysU/edit?usp=sharing"",""สบก!DM54"")"),683454.75)</f>
        <v>683454.75</v>
      </c>
      <c r="O333" s="169">
        <f ca="1">IF(L333&gt;0,N333*100/L333,0)</f>
        <v>53.128843059366766</v>
      </c>
      <c r="P333" s="169">
        <f ca="1">IF(M333&gt;0,N333*100/M333,0)</f>
        <v>60.814780705266813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IFERROR(__xludf.DUMMYFUNCTION("IMPORTRANGE(""https://docs.google.com/spreadsheets/d/1Yj_ptqi66GCucihVvJfMjLAmec39IyEx_6qawtMGysU/edit?usp=sharing"",""สบก!DJ54"")"),48900)</f>
        <v>48900</v>
      </c>
      <c r="M337" s="625">
        <f ca="1">L337</f>
        <v>48900</v>
      </c>
      <c r="N337" s="622">
        <f ca="1">IFERROR(__xludf.DUMMYFUNCTION("IMPORTRANGE(""https://docs.google.com/spreadsheets/d/1Yj_ptqi66GCucihVvJfMjLAmec39IyEx_6qawtMGysU/edit?usp=sharing"",""สบก!DN54"")"),48900)</f>
        <v>48900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IFERROR(__xludf.DUMMYFUNCTION("IMPORTRANGE(""https://docs.google.com/spreadsheets/d/1XL5vhW3sbDhbH9Cz0tuDiY8C3ctxq1tqvaCgkFb8cCA/edit?usp=sharing"",""หนองบัวลำภู!J234"")"),258)</f>
        <v>258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IFERROR(__xludf.DUMMYFUNCTION("IMPORTRANGE(""https://docs.google.com/spreadsheets/d/1XL5vhW3sbDhbH9Cz0tuDiY8C3ctxq1tqvaCgkFb8cCA/edit?usp=sharing"",""หนองบัวลำภู!J235"")"),2409.13)</f>
        <v>2409.13</v>
      </c>
      <c r="K340" s="343">
        <f t="shared" ca="1" si="103"/>
        <v>32.555810810810812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IFERROR(__xludf.DUMMYFUNCTION("IMPORTRANGE(""https://docs.google.com/spreadsheets/d/1XL5vhW3sbDhbH9Cz0tuDiY8C3ctxq1tqvaCgkFb8cCA/edit?usp=sharing"",""หนองบัวลำภู!J236"")"),324)</f>
        <v>324</v>
      </c>
      <c r="K341" s="343">
        <f t="shared" ca="1" si="103"/>
        <v>38.571428571428569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IFERROR(__xludf.DUMMYFUNCTION("IMPORTRANGE(""https://docs.google.com/spreadsheets/d/1XL5vhW3sbDhbH9Cz0tuDiY8C3ctxq1tqvaCgkFb8cCA/edit?usp=sharing"",""หนองบัวลำภู!J237"")"),3920.55)</f>
        <v>3920.55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IFERROR(__xludf.DUMMYFUNCTION("IMPORTRANGE(""https://docs.google.com/spreadsheets/d/1XL5vhW3sbDhbH9Cz0tuDiY8C3ctxq1tqvaCgkFb8cCA/edit?usp=sharing"",""หนองบัวลำภู!J240"")"),323)</f>
        <v>323</v>
      </c>
      <c r="K345" s="343">
        <f t="shared" ca="1" si="103"/>
        <v>38.452380952380949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IFERROR(__xludf.DUMMYFUNCTION("IMPORTRANGE(""https://docs.google.com/spreadsheets/d/1XL5vhW3sbDhbH9Cz0tuDiY8C3ctxq1tqvaCgkFb8cCA/edit?usp=sharing"",""หนองบัวลำภู!J241"")"),3918.09)</f>
        <v>3918.09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IFERROR(__xludf.DUMMYFUNCTION("IMPORTRANGE(""https://docs.google.com/spreadsheets/d/1XL5vhW3sbDhbH9Cz0tuDiY8C3ctxq1tqvaCgkFb8cCA/edit?usp=sharing"",""หนองบัวลำภู!L242"")"),3461536)</f>
        <v>3461536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IFERROR(__xludf.DUMMYFUNCTION("IMPORTRANGE(""https://docs.google.com/spreadsheets/d/1XL5vhW3sbDhbH9Cz0tuDiY8C3ctxq1tqvaCgkFb8cCA/edit?usp=sharing"",""หนองบัวลำภู!M242"")"),1773114.42)</f>
        <v>1773114.42</v>
      </c>
      <c r="O347" s="358">
        <f ca="1">+IF(L347&gt;0,N347*100/L347,0)</f>
        <v>51.223341892154231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IFERROR(__xludf.DUMMYFUNCTION("IMPORTRANGE(""https://docs.google.com/spreadsheets/d/1XL5vhW3sbDhbH9Cz0tuDiY8C3ctxq1tqvaCgkFb8cCA/edit?usp=sharing"",""หนองบัวลำภู!M244"")"),519149.72)</f>
        <v>519149.72</v>
      </c>
      <c r="O349" s="373">
        <f ca="1">+IF(L349&gt;0,N349*100/L349,0)</f>
        <v>84.3350531206342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IFERROR(__xludf.DUMMYFUNCTION("IMPORTRANGE(""https://docs.google.com/spreadsheets/d/1XL5vhW3sbDhbH9Cz0tuDiY8C3ctxq1tqvaCgkFb8cCA/edit?usp=sharing"",""หนองบัวลำภู!M247"")"),519149.72)</f>
        <v>519149.72</v>
      </c>
      <c r="O352" s="165">
        <f t="shared" ca="1" si="105"/>
        <v>84.3350531206342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IFERROR(__xludf.DUMMYFUNCTION("IMPORTRANGE(""https://docs.google.com/spreadsheets/d/1XL5vhW3sbDhbH9Cz0tuDiY8C3ctxq1tqvaCgkFb8cCA/edit?usp=sharing"",""หนองบัวลำภู!M249"")"),519149.72)</f>
        <v>519149.72</v>
      </c>
      <c r="O354" s="169">
        <f t="shared" ca="1" si="105"/>
        <v>84.3350531206342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IFERROR(__xludf.DUMMYFUNCTION("IMPORTRANGE(""https://docs.google.com/spreadsheets/d/1XL5vhW3sbDhbH9Cz0tuDiY8C3ctxq1tqvaCgkFb8cCA/edit?usp=sharing"",""หนองบัวลำภู!M250"")"),91543)</f>
        <v>91543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IFERROR(__xludf.DUMMYFUNCTION("IMPORTRANGE(""https://docs.google.com/spreadsheets/d/1XL5vhW3sbDhbH9Cz0tuDiY8C3ctxq1tqvaCgkFb8cCA/edit?usp=sharing"",""หนองบัวลำภู!M252"")"),82866.72)</f>
        <v>82866.720000000001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IFERROR(__xludf.DUMMYFUNCTION("IMPORTRANGE(""https://docs.google.com/spreadsheets/d/1XL5vhW3sbDhbH9Cz0tuDiY8C3ctxq1tqvaCgkFb8cCA/edit?usp=sharing"",""หนองบัวลำภู!M253"")"),29340)</f>
        <v>29340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IFERROR(__xludf.DUMMYFUNCTION("IMPORTRANGE(""https://docs.google.com/spreadsheets/d/1XL5vhW3sbDhbH9Cz0tuDiY8C3ctxq1tqvaCgkFb8cCA/edit?usp=sharing"",""หนองบัวลำภู!M275"")"),313697.36)</f>
        <v>313697.36</v>
      </c>
      <c r="O380" s="373">
        <f ca="1">+IF(L380&gt;0,N380*100/L380,0)</f>
        <v>30.499879438416365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IFERROR(__xludf.DUMMYFUNCTION("IMPORTRANGE(""https://docs.google.com/spreadsheets/d/1XL5vhW3sbDhbH9Cz0tuDiY8C3ctxq1tqvaCgkFb8cCA/edit?usp=sharing"",""หนองบัวลำภู!M278"")"),313697.36)</f>
        <v>313697.36</v>
      </c>
      <c r="O383" s="165">
        <f t="shared" ca="1" si="109"/>
        <v>30.499879438416365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IFERROR(__xludf.DUMMYFUNCTION("IMPORTRANGE(""https://docs.google.com/spreadsheets/d/1XL5vhW3sbDhbH9Cz0tuDiY8C3ctxq1tqvaCgkFb8cCA/edit?usp=sharing"",""หนองบัวลำภู!M280"")"),313697.36)</f>
        <v>313697.36</v>
      </c>
      <c r="O385" s="169">
        <f t="shared" ca="1" si="109"/>
        <v>30.499879438416365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IFERROR(__xludf.DUMMYFUNCTION("IMPORTRANGE(""https://docs.google.com/spreadsheets/d/1XL5vhW3sbDhbH9Cz0tuDiY8C3ctxq1tqvaCgkFb8cCA/edit?usp=sharing"",""หนองบัวลำภู!M283"")"),79933.36)</f>
        <v>79933.36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IFERROR(__xludf.DUMMYFUNCTION("IMPORTRANGE(""https://docs.google.com/spreadsheets/d/1XL5vhW3sbDhbH9Cz0tuDiY8C3ctxq1tqvaCgkFb8cCA/edit?usp=sharing"",""หนองบัวลำภู!M284"")"),35764)</f>
        <v>35764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IFERROR(__xludf.DUMMYFUNCTION("IMPORTRANGE(""https://docs.google.com/spreadsheets/d/1XL5vhW3sbDhbH9Cz0tuDiY8C3ctxq1tqvaCgkFb8cCA/edit?usp=sharing"",""หนองบัวลำภู!M296"")"),143933)</f>
        <v>143933</v>
      </c>
      <c r="O401" s="373">
        <f ca="1">+IF(L401&gt;0,N401*100/L401,0)</f>
        <v>89.986245701781812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IFERROR(__xludf.DUMMYFUNCTION("IMPORTRANGE(""https://docs.google.com/spreadsheets/d/1XL5vhW3sbDhbH9Cz0tuDiY8C3ctxq1tqvaCgkFb8cCA/edit?usp=sharing"",""หนองบัวลำภู!M299"")"),143933)</f>
        <v>143933</v>
      </c>
      <c r="O404" s="169">
        <f t="shared" ca="1" si="112"/>
        <v>89.986245701781812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IFERROR(__xludf.DUMMYFUNCTION("IMPORTRANGE(""https://docs.google.com/spreadsheets/d/1XL5vhW3sbDhbH9Cz0tuDiY8C3ctxq1tqvaCgkFb8cCA/edit?usp=sharing"",""หนองบัวลำภู!M301"")"),143933)</f>
        <v>143933</v>
      </c>
      <c r="O406" s="169">
        <f t="shared" ca="1" si="112"/>
        <v>89.986245701781812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IFERROR(__xludf.DUMMYFUNCTION("IMPORTRANGE(""https://docs.google.com/spreadsheets/d/1XL5vhW3sbDhbH9Cz0tuDiY8C3ctxq1tqvaCgkFb8cCA/edit?usp=sharing"",""หนองบัวลำภู!M305"")"),13883)</f>
        <v>13883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IFERROR(__xludf.DUMMYFUNCTION("IMPORTRANGE(""https://docs.google.com/spreadsheets/d/1XL5vhW3sbDhbH9Cz0tuDiY8C3ctxq1tqvaCgkFb8cCA/edit?usp=sharing"",""หนองบัวลำภู!L350"")"),733996)</f>
        <v>733996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IFERROR(__xludf.DUMMYFUNCTION("IMPORTRANGE(""https://docs.google.com/spreadsheets/d/1XL5vhW3sbDhbH9Cz0tuDiY8C3ctxq1tqvaCgkFb8cCA/edit?usp=sharing"",""หนองบัวลำภู!M350"")"),234397.06)</f>
        <v>234397.06</v>
      </c>
      <c r="O455" s="373">
        <f t="shared" ref="O455:O459" ca="1" si="116">+IF(L455&gt;0,N455*100/L455,0)</f>
        <v>31.934378388983045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IFERROR(__xludf.DUMMYFUNCTION("IMPORTRANGE(""https://docs.google.com/spreadsheets/d/1XL5vhW3sbDhbH9Cz0tuDiY8C3ctxq1tqvaCgkFb8cCA/edit?usp=sharing"",""หนองบัวลำภู!L352"")"),733996)</f>
        <v>733996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IFERROR(__xludf.DUMMYFUNCTION("IMPORTRANGE(""https://docs.google.com/spreadsheets/d/1XL5vhW3sbDhbH9Cz0tuDiY8C3ctxq1tqvaCgkFb8cCA/edit?usp=sharing"",""หนองบัวลำภู!M352"")"),234397.06)</f>
        <v>234397.06</v>
      </c>
      <c r="O457" s="169">
        <f t="shared" ca="1" si="116"/>
        <v>31.934378388983045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IFERROR(__xludf.DUMMYFUNCTION("IMPORTRANGE(""https://docs.google.com/spreadsheets/d/1XL5vhW3sbDhbH9Cz0tuDiY8C3ctxq1tqvaCgkFb8cCA/edit?usp=sharing"",""หนองบัวลำภู!L354"")"),733996)</f>
        <v>733996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IFERROR(__xludf.DUMMYFUNCTION("IMPORTRANGE(""https://docs.google.com/spreadsheets/d/1XL5vhW3sbDhbH9Cz0tuDiY8C3ctxq1tqvaCgkFb8cCA/edit?usp=sharing"",""หนองบัวลำภู!M354"")"),234397.06)</f>
        <v>234397.06</v>
      </c>
      <c r="O459" s="169">
        <f t="shared" ca="1" si="116"/>
        <v>31.934378388983045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IFERROR(__xludf.DUMMYFUNCTION("IMPORTRANGE(""https://docs.google.com/spreadsheets/d/1XL5vhW3sbDhbH9Cz0tuDiY8C3ctxq1tqvaCgkFb8cCA/edit?usp=sharing"",""หนองบัวลำภู!M358"")"),172797)</f>
        <v>172797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IFERROR(__xludf.DUMMYFUNCTION("IMPORTRANGE(""https://docs.google.com/spreadsheets/d/1XL5vhW3sbDhbH9Cz0tuDiY8C3ctxq1tqvaCgkFb8cCA/edit?usp=sharing"",""หนองบัวลำภู!I420"")"),0)</f>
        <v>0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IFERROR(__xludf.DUMMYFUNCTION("IMPORTRANGE(""https://docs.google.com/spreadsheets/d/1XL5vhW3sbDhbH9Cz0tuDiY8C3ctxq1tqvaCgkFb8cCA/edit?usp=sharing"",""หนองบัวลำภู!I421"")"),0)</f>
        <v>0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IFERROR(__xludf.DUMMYFUNCTION("IMPORTRANGE(""https://docs.google.com/spreadsheets/d/1XL5vhW3sbDhbH9Cz0tuDiY8C3ctxq1tqvaCgkFb8cCA/edit?usp=sharing"",""หนองบัวลำภู!J446"")"),2539)</f>
        <v>2539</v>
      </c>
      <c r="K551" s="411">
        <f ca="1">IF(I551&gt;0,J551*100/I551,0)</f>
        <v>50.78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IFERROR(__xludf.DUMMYFUNCTION("IMPORTRANGE(""https://docs.google.com/spreadsheets/d/1XL5vhW3sbDhbH9Cz0tuDiY8C3ctxq1tqvaCgkFb8cCA/edit?usp=sharing"",""หนองบัวลำภู!M446"")"),244881.08)</f>
        <v>244881.08</v>
      </c>
      <c r="O551" s="412">
        <f t="shared" ref="O551:O555" ca="1" si="120">+IF(L551&gt;0,N551*100/L551,0)</f>
        <v>78.993896774193544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IFERROR(__xludf.DUMMYFUNCTION("IMPORTRANGE(""https://docs.google.com/spreadsheets/d/1XL5vhW3sbDhbH9Cz0tuDiY8C3ctxq1tqvaCgkFb8cCA/edit?usp=sharing"",""หนองบัวลำภู!M448"")"),244881.08)</f>
        <v>244881.08</v>
      </c>
      <c r="O553" s="169">
        <f t="shared" ca="1" si="120"/>
        <v>78.993896774193544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IFERROR(__xludf.DUMMYFUNCTION("IMPORTRANGE(""https://docs.google.com/spreadsheets/d/1XL5vhW3sbDhbH9Cz0tuDiY8C3ctxq1tqvaCgkFb8cCA/edit?usp=sharing"",""หนองบัวลำภู!M450"")"),244881.08)</f>
        <v>244881.08</v>
      </c>
      <c r="O555" s="169">
        <f t="shared" ca="1" si="120"/>
        <v>78.993896774193544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IFERROR(__xludf.DUMMYFUNCTION("IMPORTRANGE(""https://docs.google.com/spreadsheets/d/1XL5vhW3sbDhbH9Cz0tuDiY8C3ctxq1tqvaCgkFb8cCA/edit?usp=sharing"",""หนองบัวลำภู!M453"")"),74400)</f>
        <v>74400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IFERROR(__xludf.DUMMYFUNCTION("IMPORTRANGE(""https://docs.google.com/spreadsheets/d/1XL5vhW3sbDhbH9Cz0tuDiY8C3ctxq1tqvaCgkFb8cCA/edit?usp=sharing"",""หนองบัวลำภู!M454"")"),170481.08)</f>
        <v>170481.08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IFERROR(__xludf.DUMMYFUNCTION("IMPORTRANGE(""https://docs.google.com/spreadsheets/d/1XL5vhW3sbDhbH9Cz0tuDiY8C3ctxq1tqvaCgkFb8cCA/edit?usp=sharing"",""หนองบัวลำภู!J455"")"),2539)</f>
        <v>2539</v>
      </c>
      <c r="K560" s="225">
        <f t="shared" ref="K560:K561" ca="1" si="121">IF(I560&gt;0,J560*100/I560,0)</f>
        <v>50.78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IFERROR(__xludf.DUMMYFUNCTION("IMPORTRANGE(""https://docs.google.com/spreadsheets/d/1XL5vhW3sbDhbH9Cz0tuDiY8C3ctxq1tqvaCgkFb8cCA/edit?usp=sharing"",""หนองบัวลำภู!J456"")"),133)</f>
        <v>133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IFERROR(__xludf.DUMMYFUNCTION("IMPORTRANGE(""https://docs.google.com/spreadsheets/d/1XL5vhW3sbDhbH9Cz0tuDiY8C3ctxq1tqvaCgkFb8cCA/edit?usp=sharing"",""หนองบัวลำภู!J459"")"),4755)</f>
        <v>4755</v>
      </c>
      <c r="K564" s="372">
        <f ca="1">IF(I564&gt;0,J564*100/I564,0)</f>
        <v>125.13157894736842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IFERROR(__xludf.DUMMYFUNCTION("IMPORTRANGE(""https://docs.google.com/spreadsheets/d/1XL5vhW3sbDhbH9Cz0tuDiY8C3ctxq1tqvaCgkFb8cCA/edit?usp=sharing"",""หนองบัวลำภู!M459"")"),78513.17)</f>
        <v>78513.17</v>
      </c>
      <c r="O564" s="373">
        <f t="shared" ref="O564:O568" ca="1" si="122">+IF(L564&gt;0,N564*100/L564,0)</f>
        <v>51.382964659685861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IFERROR(__xludf.DUMMYFUNCTION("IMPORTRANGE(""https://docs.google.com/spreadsheets/d/1XL5vhW3sbDhbH9Cz0tuDiY8C3ctxq1tqvaCgkFb8cCA/edit?usp=sharing"",""หนองบัวลำภู!M461"")"),78513.17)</f>
        <v>78513.17</v>
      </c>
      <c r="O566" s="169">
        <f t="shared" ca="1" si="122"/>
        <v>51.382964659685861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IFERROR(__xludf.DUMMYFUNCTION("IMPORTRANGE(""https://docs.google.com/spreadsheets/d/1XL5vhW3sbDhbH9Cz0tuDiY8C3ctxq1tqvaCgkFb8cCA/edit?usp=sharing"",""หนองบัวลำภู!M463"")"),78513.17)</f>
        <v>78513.17</v>
      </c>
      <c r="O568" s="169">
        <f t="shared" ca="1" si="122"/>
        <v>51.382964659685861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IFERROR(__xludf.DUMMYFUNCTION("IMPORTRANGE(""https://docs.google.com/spreadsheets/d/1XL5vhW3sbDhbH9Cz0tuDiY8C3ctxq1tqvaCgkFb8cCA/edit?usp=sharing"",""หนองบัวลำภู!M466"")"),62699.97)</f>
        <v>62699.97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IFERROR(__xludf.DUMMYFUNCTION("IMPORTRANGE(""https://docs.google.com/spreadsheets/d/1XL5vhW3sbDhbH9Cz0tuDiY8C3ctxq1tqvaCgkFb8cCA/edit?usp=sharing"",""หนองบัวลำภู!M467"")"),15813.2)</f>
        <v>15813.2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IFERROR(__xludf.DUMMYFUNCTION("IMPORTRANGE(""https://docs.google.com/spreadsheets/d/1XL5vhW3sbDhbH9Cz0tuDiY8C3ctxq1tqvaCgkFb8cCA/edit?usp=sharing"",""หนองบัวลำภู!J468"")"),4755)</f>
        <v>4755</v>
      </c>
      <c r="K573" s="202">
        <f ca="1">IF(I573&gt;0,J573*100/I573,0)</f>
        <v>125.13157894736842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IFERROR(__xludf.DUMMYFUNCTION("IMPORTRANGE(""https://docs.google.com/spreadsheets/d/1XL5vhW3sbDhbH9Cz0tuDiY8C3ctxq1tqvaCgkFb8cCA/edit?usp=sharing"",""หนองบัวลำภู!J471"")"),259)</f>
        <v>259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IFERROR(__xludf.DUMMYFUNCTION("IMPORTRANGE(""https://docs.google.com/spreadsheets/d/1XL5vhW3sbDhbH9Cz0tuDiY8C3ctxq1tqvaCgkFb8cCA/edit?usp=sharing"",""หนองบัวลำภู!J472"")"),4496)</f>
        <v>4496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IFERROR(__xludf.DUMMYFUNCTION("IMPORTRANGE(""https://docs.google.com/spreadsheets/d/1XL5vhW3sbDhbH9Cz0tuDiY8C3ctxq1tqvaCgkFb8cCA/edit?usp=sharing"",""หนองบัวลำภู!M475"")"),127420.03)</f>
        <v>127420.03</v>
      </c>
      <c r="O580" s="373">
        <f t="shared" ref="O580:O584" ca="1" si="124">+IF(L580&gt;0,N580*100/L580,0)</f>
        <v>38.96041278092035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IFERROR(__xludf.DUMMYFUNCTION("IMPORTRANGE(""https://docs.google.com/spreadsheets/d/1XL5vhW3sbDhbH9Cz0tuDiY8C3ctxq1tqvaCgkFb8cCA/edit?usp=sharing"",""หนองบัวลำภู!M477"")"),127420.03)</f>
        <v>127420.03</v>
      </c>
      <c r="O582" s="169">
        <f t="shared" ca="1" si="124"/>
        <v>38.96041278092035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IFERROR(__xludf.DUMMYFUNCTION("IMPORTRANGE(""https://docs.google.com/spreadsheets/d/1XL5vhW3sbDhbH9Cz0tuDiY8C3ctxq1tqvaCgkFb8cCA/edit?usp=sharing"",""หนองบัวลำภู!M479"")"),127420.03)</f>
        <v>127420.03</v>
      </c>
      <c r="O584" s="169">
        <f t="shared" ca="1" si="124"/>
        <v>38.96041278092035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IFERROR(__xludf.DUMMYFUNCTION("IMPORTRANGE(""https://docs.google.com/spreadsheets/d/1XL5vhW3sbDhbH9Cz0tuDiY8C3ctxq1tqvaCgkFb8cCA/edit?usp=sharing"",""หนองบัวลำภู!M482"")"),80300.03)</f>
        <v>80300.03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IFERROR(__xludf.DUMMYFUNCTION("IMPORTRANGE(""https://docs.google.com/spreadsheets/d/1XL5vhW3sbDhbH9Cz0tuDiY8C3ctxq1tqvaCgkFb8cCA/edit?usp=sharing"",""หนองบัวลำภู!M483"")"),47120)</f>
        <v>47120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IFERROR(__xludf.DUMMYFUNCTION("IMPORTRANGE(""https://docs.google.com/spreadsheets/d/1XL5vhW3sbDhbH9Cz0tuDiY8C3ctxq1tqvaCgkFb8cCA/edit?usp=sharing"",""หนองบัวลำภู!J484"")"),167)</f>
        <v>167</v>
      </c>
      <c r="K589" s="163">
        <f t="shared" ref="K589:K596" ca="1" si="125">IF(I589&gt;0,J589*100/I589,0)</f>
        <v>111.33333333333333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IFERROR(__xludf.DUMMYFUNCTION("IMPORTRANGE(""https://docs.google.com/spreadsheets/d/1XL5vhW3sbDhbH9Cz0tuDiY8C3ctxq1tqvaCgkFb8cCA/edit?usp=sharing"",""หนองบัวลำภู!J485"")"),91.62)</f>
        <v>91.62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IFERROR(__xludf.DUMMYFUNCTION("IMPORTRANGE(""https://docs.google.com/spreadsheets/d/1XL5vhW3sbDhbH9Cz0tuDiY8C3ctxq1tqvaCgkFb8cCA/edit?usp=sharing"",""หนองบัวลำภู!J486"")"),88)</f>
        <v>88</v>
      </c>
      <c r="K591" s="163">
        <f t="shared" ca="1" si="125"/>
        <v>58.666666666666664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IFERROR(__xludf.DUMMYFUNCTION("IMPORTRANGE(""https://docs.google.com/spreadsheets/d/1XL5vhW3sbDhbH9Cz0tuDiY8C3ctxq1tqvaCgkFb8cCA/edit?usp=sharing"",""หนองบัวลำภู!J487"")"),47.36)</f>
        <v>47.36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IFERROR(__xludf.DUMMYFUNCTION("IMPORTRANGE(""https://docs.google.com/spreadsheets/d/1XL5vhW3sbDhbH9Cz0tuDiY8C3ctxq1tqvaCgkFb8cCA/edit?usp=sharing"",""หนองบัวลำภู!J166"")"),0)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IFERROR(__xludf.DUMMYFUNCTION("IMPORTRANGE(""https://docs.google.com/spreadsheets/d/1XL5vhW3sbDhbH9Cz0tuDiY8C3ctxq1tqvaCgkFb8cCA/edit?usp=sharing"",""หนองบัวลำภู!J166"")"),0)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IFERROR(__xludf.DUMMYFUNCTION("IMPORTRANGE(""https://docs.google.com/spreadsheets/d/1XL5vhW3sbDhbH9Cz0tuDiY8C3ctxq1tqvaCgkFb8cCA/edit?usp=sharing"",""หนองบัวลำภู!J523"")"),3612276.27)</f>
        <v>3612276.27</v>
      </c>
      <c r="K628" s="343">
        <f t="shared" ref="K628:K635" ca="1" si="129">IF(I628&gt;0,J628*100/I628,0)</f>
        <v>92.514183219454495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IFERROR(__xludf.DUMMYFUNCTION("IMPORTRANGE(""https://docs.google.com/spreadsheets/d/1XL5vhW3sbDhbH9Cz0tuDiY8C3ctxq1tqvaCgkFb8cCA/edit?usp=sharing"",""หนองบัวลำภู!J524"")"),248)</f>
        <v>248</v>
      </c>
      <c r="K629" s="343">
        <f t="shared" ca="1" si="129"/>
        <v>96.875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IFERROR(__xludf.DUMMYFUNCTION("IMPORTRANGE(""https://docs.google.com/spreadsheets/d/1XL5vhW3sbDhbH9Cz0tuDiY8C3ctxq1tqvaCgkFb8cCA/edit?usp=sharing"",""หนองบัวลำภู!J525"")"),687351.11)</f>
        <v>687351.11</v>
      </c>
      <c r="K630" s="343">
        <f t="shared" ca="1" si="129"/>
        <v>23.863263467705803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IFERROR(__xludf.DUMMYFUNCTION("IMPORTRANGE(""https://docs.google.com/spreadsheets/d/1XL5vhW3sbDhbH9Cz0tuDiY8C3ctxq1tqvaCgkFb8cCA/edit?usp=sharing"",""หนองบัวลำภู!J526"")"),105)</f>
        <v>105</v>
      </c>
      <c r="K631" s="343">
        <f t="shared" ca="1" si="129"/>
        <v>79.545454545454547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IFERROR(__xludf.DUMMYFUNCTION("IMPORTRANGE(""https://docs.google.com/spreadsheets/d/1XL5vhW3sbDhbH9Cz0tuDiY8C3ctxq1tqvaCgkFb8cCA/edit?usp=sharing"",""หนองบัวลำภู!J530"")"),56)</f>
        <v>56</v>
      </c>
      <c r="K635" s="486">
        <f t="shared" ca="1" si="129"/>
        <v>83.582089552238813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5720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5720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5720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IFERROR(__xludf.DUMMYFUNCTION("IMPORTRANGE(""https://docs.google.com/spreadsheets/d/1XL5vhW3sbDhbH9Cz0tuDiY8C3ctxq1tqvaCgkFb8cCA/edit#gid=346597447"",""หนองบัวลำภู!J541"")"),0)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IFERROR(__xludf.DUMMYFUNCTION("IMPORTRANGE(""https://docs.google.com/spreadsheets/d/1XL5vhW3sbDhbH9Cz0tuDiY8C3ctxq1tqvaCgkFb8cCA/edit#gid=346597447"",""หนองบัวลำภู!J542"")"),1)</f>
        <v>1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IFERROR(__xludf.DUMMYFUNCTION("IMPORTRANGE(""https://docs.google.com/spreadsheets/d/1XL5vhW3sbDhbH9Cz0tuDiY8C3ctxq1tqvaCgkFb8cCA/edit#gid=346597447"",""หนองบัวลำภู!I543"")"),55)</f>
        <v>55</v>
      </c>
      <c r="J648" s="585">
        <f ca="1">IFERROR(__xludf.DUMMYFUNCTION("IMPORTRANGE(""https://docs.google.com/spreadsheets/d/1XL5vhW3sbDhbH9Cz0tuDiY8C3ctxq1tqvaCgkFb8cCA/edit#gid=346597447"",""หนองบัวลำภู!J543"")"),0)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0"/>
      <c r="N648" s="587">
        <f ca="1">IFERROR(__xludf.DUMMYFUNCTION("IMPORTRANGE(""https://docs.google.com/spreadsheets/d/1XL5vhW3sbDhbH9Cz0tuDiY8C3ctxq1tqvaCgkFb8cCA/edit#gid=346597447"",""หนองบัวลำภู!M543"")"),0)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IFERROR(__xludf.DUMMYFUNCTION("IMPORTRANGE(""https://docs.google.com/spreadsheets/d/1XL5vhW3sbDhbH9Cz0tuDiY8C3ctxq1tqvaCgkFb8cCA/edit#gid=346597447"",""หนองบัวลำภู!I544"")"),11)</f>
        <v>11</v>
      </c>
      <c r="J649" s="585">
        <f ca="1">IFERROR(__xludf.DUMMYFUNCTION("IMPORTRANGE(""https://docs.google.com/spreadsheets/d/1XL5vhW3sbDhbH9Cz0tuDiY8C3ctxq1tqvaCgkFb8cCA/edit#gid=346597447"",""หนองบัวลำภู!J544"")"),0)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0"/>
      <c r="N649" s="587">
        <f ca="1">IFERROR(__xludf.DUMMYFUNCTION("IMPORTRANGE(""https://docs.google.com/spreadsheets/d/1XL5vhW3sbDhbH9Cz0tuDiY8C3ctxq1tqvaCgkFb8cCA/edit#gid=346597447"",""หนองบัวลำภู!M544"")"),0)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IFERROR(__xludf.DUMMYFUNCTION("IMPORTRANGE(""https://docs.google.com/spreadsheets/d/1XL5vhW3sbDhbH9Cz0tuDiY8C3ctxq1tqvaCgkFb8cCA/edit#gid=346597447"",""หนองบัวลำภู!I545"")"),0)</f>
        <v>0</v>
      </c>
      <c r="J650" s="585">
        <f ca="1">IFERROR(__xludf.DUMMYFUNCTION("IMPORTRANGE(""https://docs.google.com/spreadsheets/d/1XL5vhW3sbDhbH9Cz0tuDiY8C3ctxq1tqvaCgkFb8cCA/edit#gid=346597447"",""หนองบัวลำภู!J545"")"),0)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IFERROR(__xludf.DUMMYFUNCTION("IMPORTRANGE(""https://docs.google.com/spreadsheets/d/1XL5vhW3sbDhbH9Cz0tuDiY8C3ctxq1tqvaCgkFb8cCA/edit#gid=346597447"",""หนองบัวลำภู!L545"")"),0)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IFERROR(__xludf.DUMMYFUNCTION("IMPORTRANGE(""https://docs.google.com/spreadsheets/d/1XL5vhW3sbDhbH9Cz0tuDiY8C3ctxq1tqvaCgkFb8cCA/edit#gid=346597447"",""หนองบัวลำภู!M545"")"),0)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IFERROR(__xludf.DUMMYFUNCTION("IMPORTRANGE(""https://docs.google.com/spreadsheets/d/1XL5vhW3sbDhbH9Cz0tuDiY8C3ctxq1tqvaCgkFb8cCA/edit#gid=346597447"",""หนองบัวลำภู!I546"")"),0)</f>
        <v>0</v>
      </c>
      <c r="J651" s="585">
        <f ca="1">J657+J660</f>
        <v>56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IFERROR(__xludf.DUMMYFUNCTION("IMPORTRANGE(""https://docs.google.com/spreadsheets/d/1XL5vhW3sbDhbH9Cz0tuDiY8C3ctxq1tqvaCgkFb8cCA/edit#gid=346597447"",""หนองบัวลำภู!L546"")"),0)</f>
        <v>0</v>
      </c>
      <c r="M651" s="570"/>
      <c r="N651" s="587">
        <f ca="1">IFERROR(__xludf.DUMMYFUNCTION("IMPORTRANGE(""https://docs.google.com/spreadsheets/d/1XL5vhW3sbDhbH9Cz0tuDiY8C3ctxq1tqvaCgkFb8cCA/edit#gid=346597447"",""หนองบัวลำภู!M546"")"),0)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IFERROR(__xludf.DUMMYFUNCTION("IMPORTRANGE(""https://docs.google.com/spreadsheets/d/1XL5vhW3sbDhbH9Cz0tuDiY8C3ctxq1tqvaCgkFb8cCA/edit#gid=346597447"",""หนองบัวลำภู!J547"")"),3)</f>
        <v>3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IFERROR(__xludf.DUMMYFUNCTION("IMPORTRANGE(""https://docs.google.com/spreadsheets/d/1XL5vhW3sbDhbH9Cz0tuDiY8C3ctxq1tqvaCgkFb8cCA/edit#gid=346597447"",""หนองบัวลำภู!J548"")"),56)</f>
        <v>56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IFERROR(__xludf.DUMMYFUNCTION("IMPORTRANGE(""https://docs.google.com/spreadsheets/d/1XL5vhW3sbDhbH9Cz0tuDiY8C3ctxq1tqvaCgkFb8cCA/edit#gid=346597447"",""หนองบัวลำภู!J550"")"),0)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IFERROR(__xludf.DUMMYFUNCTION("IMPORTRANGE(""https://docs.google.com/spreadsheets/d/1XL5vhW3sbDhbH9Cz0tuDiY8C3ctxq1tqvaCgkFb8cCA/edit#gid=346597447"",""หนองบัวลำภู!J551"")"),10)</f>
        <v>10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IFERROR(__xludf.DUMMYFUNCTION("IMPORTRANGE(""https://docs.google.com/spreadsheets/d/1XL5vhW3sbDhbH9Cz0tuDiY8C3ctxq1tqvaCgkFb8cCA/edit#gid=346597447"",""หนองบัวลำภู!J552"")"),56)</f>
        <v>56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IFERROR(__xludf.DUMMYFUNCTION("IMPORTRANGE(""https://docs.google.com/spreadsheets/d/1XL5vhW3sbDhbH9Cz0tuDiY8C3ctxq1tqvaCgkFb8cCA/edit#gid=346597447"",""หนองบัวลำภู!J553"")"),0)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IFERROR(__xludf.DUMMYFUNCTION("IMPORTRANGE(""https://docs.google.com/spreadsheets/d/1XL5vhW3sbDhbH9Cz0tuDiY8C3ctxq1tqvaCgkFb8cCA/edit#gid=346597447"",""หนองบัวลำภู!J554"")"),0)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IFERROR(__xludf.DUMMYFUNCTION("IMPORTRANGE(""https://docs.google.com/spreadsheets/d/1XL5vhW3sbDhbH9Cz0tuDiY8C3ctxq1tqvaCgkFb8cCA/edit#gid=346597447"",""หนองบัวลำภู!J555"")"),0)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IFERROR(__xludf.DUMMYFUNCTION("IMPORTRANGE(""https://docs.google.com/spreadsheets/d/1XL5vhW3sbDhbH9Cz0tuDiY8C3ctxq1tqvaCgkFb8cCA/edit#gid=346597447"",""หนองบัวลำภู!J556"")"),0)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IFERROR(__xludf.DUMMYFUNCTION("IMPORTRANGE(""https://docs.google.com/spreadsheets/d/1XL5vhW3sbDhbH9Cz0tuDiY8C3ctxq1tqvaCgkFb8cCA/edit#gid=346597447"",""หนองบัวลำภู!L556"")"),0)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IFERROR(__xludf.DUMMYFUNCTION("IMPORTRANGE(""https://docs.google.com/spreadsheets/d/1XL5vhW3sbDhbH9Cz0tuDiY8C3ctxq1tqvaCgkFb8cCA/edit#gid=346597447"",""หนองบัวลำภู!M556"")"),0)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IFERROR(__xludf.DUMMYFUNCTION("IMPORTRANGE(""https://docs.google.com/spreadsheets/d/1XL5vhW3sbDhbH9Cz0tuDiY8C3ctxq1tqvaCgkFb8cCA/edit#gid=346597447"",""หนองบัวลำภู!J557"")"),0)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IFERROR(__xludf.DUMMYFUNCTION("IMPORTRANGE(""https://docs.google.com/spreadsheets/d/1XL5vhW3sbDhbH9Cz0tuDiY8C3ctxq1tqvaCgkFb8cCA/edit#gid=346597447"",""หนองบัวลำภู!I558"")"),0)</f>
        <v>0</v>
      </c>
      <c r="J663" s="585">
        <f ca="1">IFERROR(__xludf.DUMMYFUNCTION("IMPORTRANGE(""https://docs.google.com/spreadsheets/d/1XL5vhW3sbDhbH9Cz0tuDiY8C3ctxq1tqvaCgkFb8cCA/edit#gid=346597447"",""หนองบัวลำภู!J558"")"),0)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IFERROR(__xludf.DUMMYFUNCTION("IMPORTRANGE(""https://docs.google.com/spreadsheets/d/1XL5vhW3sbDhbH9Cz0tuDiY8C3ctxq1tqvaCgkFb8cCA/edit#gid=346597447"",""หนองบัวลำภู!I560"")"),0)</f>
        <v>0</v>
      </c>
      <c r="J665" s="585">
        <f ca="1">IFERROR(__xludf.DUMMYFUNCTION("IMPORTRANGE(""https://docs.google.com/spreadsheets/d/1XL5vhW3sbDhbH9Cz0tuDiY8C3ctxq1tqvaCgkFb8cCA/edit#gid=346597447"",""หนองบัวลำภู!J560"")"),0)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IFERROR(__xludf.DUMMYFUNCTION("IMPORTRANGE(""https://docs.google.com/spreadsheets/d/1XL5vhW3sbDhbH9Cz0tuDiY8C3ctxq1tqvaCgkFb8cCA/edit#gid=346597447"",""หนองบัวลำภู!L560"")"),0)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IFERROR(__xludf.DUMMYFUNCTION("IMPORTRANGE(""https://docs.google.com/spreadsheets/d/1XL5vhW3sbDhbH9Cz0tuDiY8C3ctxq1tqvaCgkFb8cCA/edit#gid=346597447"",""หนองบัวลำภู!M560"")"),0)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IFERROR(__xludf.DUMMYFUNCTION("IMPORTRANGE(""https://docs.google.com/spreadsheets/d/1XL5vhW3sbDhbH9Cz0tuDiY8C3ctxq1tqvaCgkFb8cCA/edit#gid=346597447"",""หนองบัวลำภู!J561"")"),0)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IFERROR(__xludf.DUMMYFUNCTION("IMPORTRANGE(""https://docs.google.com/spreadsheets/d/1XL5vhW3sbDhbH9Cz0tuDiY8C3ctxq1tqvaCgkFb8cCA/edit#gid=346597447"",""หนองบัวลำภู!J562"")"),0)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IFERROR(__xludf.DUMMYFUNCTION("IMPORTRANGE(""https://docs.google.com/spreadsheets/d/1XL5vhW3sbDhbH9Cz0tuDiY8C3ctxq1tqvaCgkFb8cCA/edit#gid=346597447"",""หนองบัวลำภู!I563"")"),0)</f>
        <v>0</v>
      </c>
      <c r="J668" s="585">
        <f ca="1">IFERROR(__xludf.DUMMYFUNCTION("IMPORTRANGE(""https://docs.google.com/spreadsheets/d/1XL5vhW3sbDhbH9Cz0tuDiY8C3ctxq1tqvaCgkFb8cCA/edit#gid=346597447"",""หนองบัวลำภู!J563"")"),0)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IFERROR(__xludf.DUMMYFUNCTION("IMPORTRANGE(""https://docs.google.com/spreadsheets/d/1XL5vhW3sbDhbH9Cz0tuDiY8C3ctxq1tqvaCgkFb8cCA/edit#gid=346597447"",""หนองบัวลำภู!L563"")"),0)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IFERROR(__xludf.DUMMYFUNCTION("IMPORTRANGE(""https://docs.google.com/spreadsheets/d/1XL5vhW3sbDhbH9Cz0tuDiY8C3ctxq1tqvaCgkFb8cCA/edit#gid=346597447"",""หนองบัวลำภู!M563"")"),0)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IFERROR(__xludf.DUMMYFUNCTION("IMPORTRANGE(""https://docs.google.com/spreadsheets/d/1XL5vhW3sbDhbH9Cz0tuDiY8C3ctxq1tqvaCgkFb8cCA/edit#gid=346597447"",""หนองบัวลำภู!J564"")"),0)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IFERROR(__xludf.DUMMYFUNCTION("IMPORTRANGE(""https://docs.google.com/spreadsheets/d/1XL5vhW3sbDhbH9Cz0tuDiY8C3ctxq1tqvaCgkFb8cCA/edit#gid=346597447"",""หนองบัวลำภู!J565"")"),0)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IFERROR(__xludf.DUMMYFUNCTION("IMPORTRANGE(""https://docs.google.com/spreadsheets/d/1XL5vhW3sbDhbH9Cz0tuDiY8C3ctxq1tqvaCgkFb8cCA/edit#gid=346597447"",""หนองบัวลำภู!I566"")"),0)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IFERROR(__xludf.DUMMYFUNCTION("IMPORTRANGE(""https://docs.google.com/spreadsheets/d/1XL5vhW3sbDhbH9Cz0tuDiY8C3ctxq1tqvaCgkFb8cCA/edit#gid=346597447"",""หนองบัวลำภู!L566"")"),0)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IFERROR(__xludf.DUMMYFUNCTION("IMPORTRANGE(""https://docs.google.com/spreadsheets/d/1XL5vhW3sbDhbH9Cz0tuDiY8C3ctxq1tqvaCgkFb8cCA/edit#gid=346597447"",""หนองบัวลำภู!M566"")"),0)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IFERROR(__xludf.DUMMYFUNCTION("IMPORTRANGE(""https://docs.google.com/spreadsheets/d/1XL5vhW3sbDhbH9Cz0tuDiY8C3ctxq1tqvaCgkFb8cCA/edit#gid=346597447"",""หนองบัวลำภู!J567"")"),0)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IFERROR(__xludf.DUMMYFUNCTION("IMPORTRANGE(""https://docs.google.com/spreadsheets/d/1XL5vhW3sbDhbH9Cz0tuDiY8C3ctxq1tqvaCgkFb8cCA/edit#gid=346597447"",""หนองบัวลำภู!J568"")"),0)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IFERROR(__xludf.DUMMYFUNCTION("IMPORTRANGE(""https://docs.google.com/spreadsheets/d/1XL5vhW3sbDhbH9Cz0tuDiY8C3ctxq1tqvaCgkFb8cCA/edit#gid=346597447"",""หนองบัวลำภู!J569"")"),0)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IFERROR(__xludf.DUMMYFUNCTION("IMPORTRANGE(""https://docs.google.com/spreadsheets/d/1XL5vhW3sbDhbH9Cz0tuDiY8C3ctxq1tqvaCgkFb8cCA/edit#gid=346597447"",""หนองบัวลำภู!J570"")"),0)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IFERROR(__xludf.DUMMYFUNCTION("IMPORTRANGE(""https://docs.google.com/spreadsheets/d/1XL5vhW3sbDhbH9Cz0tuDiY8C3ctxq1tqvaCgkFb8cCA/edit#gid=346597447"",""หนองบัวลำภู!J571"")"),0)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IFERROR(__xludf.DUMMYFUNCTION("IMPORTRANGE(""https://docs.google.com/spreadsheets/d/1XL5vhW3sbDhbH9Cz0tuDiY8C3ctxq1tqvaCgkFb8cCA/edit#gid=346597447"",""หนองบัวลำภู!J572"")"),0)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294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4186684</v>
      </c>
      <c r="M8" s="23">
        <f t="shared" ca="1" si="0"/>
        <v>2179425</v>
      </c>
      <c r="N8" s="23">
        <f t="shared" ca="1" si="0"/>
        <v>2114846.8600000003</v>
      </c>
      <c r="O8" s="22">
        <f t="shared" ref="O8:O16" ca="1" si="1">IF(L8&gt;0,N8*100/L8,0)</f>
        <v>50.513648988077442</v>
      </c>
      <c r="P8" s="22">
        <f t="shared" ref="P8:P16" ca="1" si="2">IF(M8&gt;0,N8*100/M8,0)</f>
        <v>97.036918453261762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4186684</v>
      </c>
      <c r="M10" s="30">
        <f t="shared" ca="1" si="4"/>
        <v>2179425</v>
      </c>
      <c r="N10" s="30">
        <f t="shared" ca="1" si="4"/>
        <v>2114846.8600000003</v>
      </c>
      <c r="O10" s="29">
        <f t="shared" ca="1" si="1"/>
        <v>50.513648988077442</v>
      </c>
      <c r="P10" s="29">
        <f t="shared" ca="1" si="2"/>
        <v>97.036918453261762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4150184</v>
      </c>
      <c r="M12" s="38">
        <f t="shared" ca="1" si="6"/>
        <v>2142925</v>
      </c>
      <c r="N12" s="38">
        <f t="shared" ca="1" si="6"/>
        <v>2078346.86</v>
      </c>
      <c r="O12" s="38">
        <f t="shared" ca="1" si="1"/>
        <v>50.078426884205619</v>
      </c>
      <c r="P12" s="38">
        <f t="shared" ca="1" si="2"/>
        <v>96.98644889578496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2391184</v>
      </c>
      <c r="M14" s="38">
        <f t="shared" si="8"/>
        <v>0</v>
      </c>
      <c r="N14" s="38">
        <f t="shared" ca="1" si="8"/>
        <v>527874</v>
      </c>
      <c r="O14" s="38">
        <f t="shared" ca="1" si="1"/>
        <v>22.075841926008202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2789540</v>
      </c>
      <c r="M18" s="23">
        <f t="shared" ca="1" si="11"/>
        <v>2179425</v>
      </c>
      <c r="N18" s="23">
        <f t="shared" ca="1" si="11"/>
        <v>1586972.86</v>
      </c>
      <c r="O18" s="22">
        <f t="shared" ref="O18:O20" ca="1" si="12">IF(L18&gt;0,N18*100/L18,0)</f>
        <v>56.89012740451831</v>
      </c>
      <c r="P18" s="22">
        <f t="shared" ref="P18:P26" ca="1" si="13">IF(M18&gt;0,N18*100/M18,0)</f>
        <v>72.81612627183776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2789540</v>
      </c>
      <c r="M20" s="30">
        <f t="shared" ca="1" si="15"/>
        <v>2179425</v>
      </c>
      <c r="N20" s="30">
        <f t="shared" ca="1" si="15"/>
        <v>1586972.86</v>
      </c>
      <c r="O20" s="29">
        <f t="shared" ca="1" si="12"/>
        <v>56.89012740451831</v>
      </c>
      <c r="P20" s="29">
        <f t="shared" ca="1" si="13"/>
        <v>72.81612627183776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2753040</v>
      </c>
      <c r="M22" s="41">
        <f t="shared" ca="1" si="18"/>
        <v>2142925</v>
      </c>
      <c r="N22" s="38">
        <f t="shared" ca="1" si="18"/>
        <v>1550472.86</v>
      </c>
      <c r="O22" s="38">
        <f t="shared" ca="1" si="17"/>
        <v>56.318573649492926</v>
      </c>
      <c r="P22" s="38">
        <f t="shared" ca="1" si="13"/>
        <v>72.353108951549871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994040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1397144</v>
      </c>
      <c r="M28" s="23">
        <f t="shared" si="23"/>
        <v>0</v>
      </c>
      <c r="N28" s="23">
        <f t="shared" ca="1" si="23"/>
        <v>527874</v>
      </c>
      <c r="O28" s="22">
        <f t="shared" ref="O28:O30" ca="1" si="24">IF(L28&gt;0,N28*100/L28,0)</f>
        <v>37.782361732219442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1397144</v>
      </c>
      <c r="M30" s="30">
        <f t="shared" si="27"/>
        <v>0</v>
      </c>
      <c r="N30" s="30">
        <f t="shared" ca="1" si="27"/>
        <v>527874</v>
      </c>
      <c r="O30" s="29">
        <f t="shared" ca="1" si="24"/>
        <v>37.782361732219442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1397144</v>
      </c>
      <c r="M32" s="38">
        <f t="shared" si="30"/>
        <v>0</v>
      </c>
      <c r="N32" s="38">
        <f t="shared" ca="1" si="30"/>
        <v>527874</v>
      </c>
      <c r="O32" s="38">
        <f t="shared" ca="1" si="29"/>
        <v>37.782361732219442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1397144</v>
      </c>
      <c r="M34" s="38">
        <f t="shared" si="32"/>
        <v>0</v>
      </c>
      <c r="N34" s="38">
        <f t="shared" ca="1" si="32"/>
        <v>527874</v>
      </c>
      <c r="O34" s="38">
        <f t="shared" ca="1" si="29"/>
        <v>37.782361732219442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2789540</v>
      </c>
      <c r="M37" s="54">
        <f t="shared" ca="1" si="33"/>
        <v>2179425</v>
      </c>
      <c r="N37" s="54">
        <f t="shared" ca="1" si="33"/>
        <v>1586972.86</v>
      </c>
      <c r="O37" s="55">
        <f t="shared" ca="1" si="29"/>
        <v>56.89012740451831</v>
      </c>
      <c r="P37" s="55">
        <f t="shared" ca="1" si="25"/>
        <v>72.81612627183776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494300</v>
      </c>
      <c r="N41" s="78">
        <f t="shared" ca="1" si="34"/>
        <v>406517.58</v>
      </c>
      <c r="O41" s="77">
        <f t="shared" ref="O41:O43" ca="1" si="35">IF(L41&gt;0,N41*100/L41,0)</f>
        <v>61.677678652708238</v>
      </c>
      <c r="P41" s="77">
        <f t="shared" ref="P41:P43" ca="1" si="36">IF(M41&gt;0,N41*100/M41,0)</f>
        <v>82.241064131094475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494300</v>
      </c>
      <c r="N43" s="78">
        <f t="shared" ca="1" si="38"/>
        <v>406517.58</v>
      </c>
      <c r="O43" s="77">
        <f t="shared" ca="1" si="35"/>
        <v>61.677678652708238</v>
      </c>
      <c r="P43" s="77">
        <f t="shared" ca="1" si="36"/>
        <v>82.241064131094475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2">
        <f ca="1">IFERROR(__xludf.DUMMYFUNCTION("IMPORTRANGE(""https://docs.google.com/spreadsheets/d/1Yj_ptqi66GCucihVvJfMjLAmec39IyEx_6qawtMGysU/edit?usp=sharing"",""สบก!Q55"")"),494300)</f>
        <v>494300</v>
      </c>
      <c r="N45" s="622">
        <f ca="1">IFERROR(__xludf.DUMMYFUNCTION("IMPORTRANGE(""https://docs.google.com/spreadsheets/d/1Yj_ptqi66GCucihVvJfMjLAmec39IyEx_6qawtMGysU/edit?usp=sharing"",""สบก!R55"")"),406517.58)</f>
        <v>406517.58</v>
      </c>
      <c r="O45" s="623">
        <f ca="1">IF(L45&gt;0,N45*100/L45,0)</f>
        <v>61.677678652708238</v>
      </c>
      <c r="P45" s="623">
        <f ca="1">IF(M45&gt;0,N45*100/M45,0)</f>
        <v>82.241064131094475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IFERROR(__xludf.DUMMYFUNCTION("IMPORTRANGE(""https://docs.google.com/spreadsheets/d/1Yj_ptqi66GCucihVvJfMjLAmec39IyEx_6qawtMGysU/edit?usp=sharing"",""สบก!M55"")"),659100)</f>
        <v>659100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IFERROR(__xludf.DUMMYFUNCTION("IMPORTRANGE(""https://docs.google.com/spreadsheets/d/1Yj_ptqi66GCucihVvJfMjLAmec39IyEx_6qawtMGysU/edit?usp=sharing"",""สบก!N55"")"),0)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IFERROR(__xludf.DUMMYFUNCTION("IMPORTRANGE(""https://docs.google.com/spreadsheets/d/1Yj_ptqi66GCucihVvJfMjLAmec39IyEx_6qawtMGysU/edit?usp=sharing"",""สบก!O55"")"),0)</f>
        <v>0</v>
      </c>
      <c r="M49" s="625"/>
      <c r="N49" s="622">
        <f ca="1">IFERROR(__xludf.DUMMYFUNCTION("IMPORTRANGE(""https://docs.google.com/spreadsheets/d/1Yj_ptqi66GCucihVvJfMjLAmec39IyEx_6qawtMGysU/edit?usp=sharing"",""สบก!S55"")"),0)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361800</v>
      </c>
      <c r="N53" s="121">
        <f t="shared" ca="1" si="39"/>
        <v>268238</v>
      </c>
      <c r="O53" s="120">
        <f t="shared" ref="O53:O55" ca="1" si="40">IF(L53&gt;0,N53*100/L53,0)</f>
        <v>55.604892205638471</v>
      </c>
      <c r="P53" s="120">
        <f t="shared" ref="P53:P55" ca="1" si="41">IF(M53&gt;0,N53*100/M53,0)</f>
        <v>74.139856274184638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361800</v>
      </c>
      <c r="N55" s="121">
        <f t="shared" ca="1" si="43"/>
        <v>268238</v>
      </c>
      <c r="O55" s="120">
        <f t="shared" ca="1" si="40"/>
        <v>55.604892205638471</v>
      </c>
      <c r="P55" s="120">
        <f t="shared" ca="1" si="41"/>
        <v>74.139856274184638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2">
        <f ca="1">IFERROR(__xludf.DUMMYFUNCTION("IMPORTRANGE(""https://docs.google.com/spreadsheets/d/1Yj_ptqi66GCucihVvJfMjLAmec39IyEx_6qawtMGysU/edit?usp=sharing"",""สบก!Z55"")"),361800)</f>
        <v>361800</v>
      </c>
      <c r="N57" s="622">
        <f ca="1">IFERROR(__xludf.DUMMYFUNCTION("IMPORTRANGE(""https://docs.google.com/spreadsheets/d/1Yj_ptqi66GCucihVvJfMjLAmec39IyEx_6qawtMGysU/edit?usp=sharing"",""สบก!AA55"")"),268238)</f>
        <v>268238</v>
      </c>
      <c r="O57" s="623">
        <f ca="1">IF(L57&gt;0,N57*100/L57,0)</f>
        <v>55.604892205638471</v>
      </c>
      <c r="P57" s="623">
        <f ca="1">IF(M57&gt;0,N57*100/M57,0)</f>
        <v>74.139856274184638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IFERROR(__xludf.DUMMYFUNCTION("IMPORTRANGE(""https://docs.google.com/spreadsheets/d/1Yj_ptqi66GCucihVvJfMjLAmec39IyEx_6qawtMGysU/edit?usp=sharing"",""สบก!V55"")"),482400)</f>
        <v>482400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IFERROR(__xludf.DUMMYFUNCTION("IMPORTRANGE(""https://docs.google.com/spreadsheets/d/1Yj_ptqi66GCucihVvJfMjLAmec39IyEx_6qawtMGysU/edit?usp=sharing"",""สบก!W55"")"),0)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IFERROR(__xludf.DUMMYFUNCTION("IMPORTRANGE(""https://docs.google.com/spreadsheets/d/1Yj_ptqi66GCucihVvJfMjLAmec39IyEx_6qawtMGysU/edit?usp=sharing"",""สบก!X55"")"),0)</f>
        <v>0</v>
      </c>
      <c r="M61" s="625"/>
      <c r="N61" s="622">
        <f ca="1">IFERROR(__xludf.DUMMYFUNCTION("IMPORTRANGE(""https://docs.google.com/spreadsheets/d/1Yj_ptqi66GCucihVvJfMjLAmec39IyEx_6qawtMGysU/edit?usp=sharing"",""สบก!AB55"")"),0)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636820</v>
      </c>
      <c r="N66" s="152">
        <f t="shared" ca="1" si="45"/>
        <v>431322.28</v>
      </c>
      <c r="O66" s="151">
        <f t="shared" ref="O66:O68" ca="1" si="46">IF(L66&gt;0,N66*100/L66,0)</f>
        <v>55.504089563762705</v>
      </c>
      <c r="P66" s="151">
        <f t="shared" ref="P66:P68" ca="1" si="47">IF(M66&gt;0,N66*100/M66,0)</f>
        <v>67.730642881819037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636820</v>
      </c>
      <c r="N68" s="157">
        <f t="shared" ca="1" si="49"/>
        <v>431322.28</v>
      </c>
      <c r="O68" s="156">
        <f t="shared" ca="1" si="46"/>
        <v>55.504089563762705</v>
      </c>
      <c r="P68" s="156">
        <f t="shared" ca="1" si="47"/>
        <v>67.730642881819037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6">
        <f ca="1">IFERROR(__xludf.DUMMYFUNCTION("IMPORTRANGE(""https://docs.google.com/spreadsheets/d/1Yj_ptqi66GCucihVvJfMjLAmec39IyEx_6qawtMGysU/edit?usp=sharing"",""สบก!AI55"")"),636820)</f>
        <v>636820</v>
      </c>
      <c r="N70" s="627">
        <f ca="1">IFERROR(__xludf.DUMMYFUNCTION("IMPORTRANGE(""https://docs.google.com/spreadsheets/d/1Yj_ptqi66GCucihVvJfMjLAmec39IyEx_6qawtMGysU/edit?usp=sharing"",""สบก!AJ55"")"),431322.28)</f>
        <v>431322.28</v>
      </c>
      <c r="O70" s="169">
        <f ca="1">IF(L70&gt;0,N70*100/L70,0)</f>
        <v>55.504089563762705</v>
      </c>
      <c r="P70" s="169">
        <f ca="1">IF(M70&gt;0,N70*100/M70,0)</f>
        <v>67.730642881819037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IFERROR(__xludf.DUMMYFUNCTION("IMPORTRANGE(""https://docs.google.com/spreadsheets/d/1Yj_ptqi66GCucihVvJfMjLAmec39IyEx_6qawtMGysU/edit?usp=sharing"",""สบก!AG55"")"),0)</f>
        <v>0</v>
      </c>
      <c r="M74" s="625"/>
      <c r="N74" s="622">
        <f ca="1">IFERROR(__xludf.DUMMYFUNCTION("IMPORTRANGE(""https://docs.google.com/spreadsheets/d/1Yj_ptqi66GCucihVvJfMjLAmec39IyEx_6qawtMGysU/edit?usp=sharing"",""สบก!AK55"")"),0)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IFERROR(__xludf.DUMMYFUNCTION("IMPORTRANGE(""https://docs.google.com/spreadsheets/d/1Yj_ptqi66GCucihVvJfMjLAmec39IyEx_6qawtMGysU/edit?usp=sharing"",""สบก!AR55"")"),0)</f>
        <v>0</v>
      </c>
      <c r="N98" s="627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IFERROR(__xludf.DUMMYFUNCTION("IMPORTRANGE(""https://docs.google.com/spreadsheets/d/1Yj_ptqi66GCucihVvJfMjLAmec39IyEx_6qawtMGysU/edit?usp=sharing"",""สบก!AP55"")"),0)</f>
        <v>0</v>
      </c>
      <c r="M102" s="625"/>
      <c r="N102" s="622">
        <f ca="1">IFERROR(__xludf.DUMMYFUNCTION("IMPORTRANGE(""https://docs.google.com/spreadsheets/d/1Yj_ptqi66GCucihVvJfMjLAmec39IyEx_6qawtMGysU/edit?usp=sharing"",""สบก!AT55"")"),0)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IFERROR(__xludf.DUMMYFUNCTION("IMPORTRANGE(""https://docs.google.com/spreadsheets/d/1Yj_ptqi66GCucihVvJfMjLAmec39IyEx_6qawtMGysU/edit?usp=sharing"",""สบก!BA55"")"),0)</f>
        <v>0</v>
      </c>
      <c r="N122" s="627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IFERROR(__xludf.DUMMYFUNCTION("IMPORTRANGE(""https://docs.google.com/spreadsheets/d/1Yj_ptqi66GCucihVvJfMjLAmec39IyEx_6qawtMGysU/edit?usp=sharing"",""สบก!AY55"")"),0)</f>
        <v>0</v>
      </c>
      <c r="M126" s="625"/>
      <c r="N126" s="622">
        <f ca="1">IFERROR(__xludf.DUMMYFUNCTION("IMPORTRANGE(""https://docs.google.com/spreadsheets/d/1Yj_ptqi66GCucihVvJfMjLAmec39IyEx_6qawtMGysU/edit?usp=sharing"",""สบก!BC55"")"),0)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77100</v>
      </c>
      <c r="M140" s="152">
        <f t="shared" ca="1" si="64"/>
        <v>49375</v>
      </c>
      <c r="N140" s="152">
        <f t="shared" ca="1" si="64"/>
        <v>44220</v>
      </c>
      <c r="O140" s="151">
        <f t="shared" ref="O140:O142" ca="1" si="65">IF(L140&gt;0,N140*100/L140,0)</f>
        <v>57.354085603112843</v>
      </c>
      <c r="P140" s="151">
        <f t="shared" ref="P140:P142" ca="1" si="66">IF(M140&gt;0,N140*100/M140,0)</f>
        <v>89.55949367088607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77100</v>
      </c>
      <c r="M142" s="157">
        <f t="shared" ca="1" si="68"/>
        <v>49375</v>
      </c>
      <c r="N142" s="157">
        <f t="shared" ca="1" si="68"/>
        <v>44220</v>
      </c>
      <c r="O142" s="156">
        <f t="shared" ca="1" si="65"/>
        <v>57.354085603112843</v>
      </c>
      <c r="P142" s="156">
        <f t="shared" ca="1" si="66"/>
        <v>89.55949367088607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77100</v>
      </c>
      <c r="M144" s="626">
        <f ca="1">IFERROR(__xludf.DUMMYFUNCTION("IMPORTRANGE(""https://docs.google.com/spreadsheets/d/1Yj_ptqi66GCucihVvJfMjLAmec39IyEx_6qawtMGysU/edit?usp=sharing"",""สบก!BJ55"")"),49375)</f>
        <v>49375</v>
      </c>
      <c r="N144" s="627">
        <f ca="1">IFERROR(__xludf.DUMMYFUNCTION("IMPORTRANGE(""https://docs.google.com/spreadsheets/d/1Yj_ptqi66GCucihVvJfMjLAmec39IyEx_6qawtMGysU/edit?usp=sharing"",""สบก!BK55"")"),44220)</f>
        <v>44220</v>
      </c>
      <c r="O144" s="169">
        <f ca="1">IF(L144&gt;0,N144*100/L144,0)</f>
        <v>57.354085603112843</v>
      </c>
      <c r="P144" s="169">
        <f ca="1">IF(M144&gt;0,N144*100/M144,0)</f>
        <v>89.55949367088607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IFERROR(__xludf.DUMMYFUNCTION("IMPORTRANGE(""https://docs.google.com/spreadsheets/d/1Yj_ptqi66GCucihVvJfMjLAmec39IyEx_6qawtMGysU/edit?usp=sharing"",""สบก!BG55"")"),77100)</f>
        <v>77100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IFERROR(__xludf.DUMMYFUNCTION("IMPORTRANGE(""https://docs.google.com/spreadsheets/d/1Yj_ptqi66GCucihVvJfMjLAmec39IyEx_6qawtMGysU/edit?usp=sharing"",""สบก!BH55"")"),0)</f>
        <v>0</v>
      </c>
      <c r="M148" s="625"/>
      <c r="N148" s="622">
        <f ca="1">IFERROR(__xludf.DUMMYFUNCTION("IMPORTRANGE(""https://docs.google.com/spreadsheets/d/1Yj_ptqi66GCucihVvJfMjLAmec39IyEx_6qawtMGysU/edit?usp=sharing"",""สบก!BL55"")"),0)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IFERROR(__xludf.DUMMYFUNCTION("IMPORTRANGE(""https://docs.google.com/spreadsheets/d/1XL5vhW3sbDhbH9Cz0tuDiY8C3ctxq1tqvaCgkFb8cCA/edit?usp=sharing"",""อำนาจเจริญ!J84"")"),16)</f>
        <v>16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IFERROR(__xludf.DUMMYFUNCTION("IMPORTRANGE(""https://docs.google.com/spreadsheets/d/1XL5vhW3sbDhbH9Cz0tuDiY8C3ctxq1tqvaCgkFb8cCA/edit?usp=sharing"",""อำนาจเจริญ!J85"")"),16)</f>
        <v>16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IFERROR(__xludf.DUMMYFUNCTION("IMPORTRANGE(""https://docs.google.com/spreadsheets/d/1Yj_ptqi66GCucihVvJfMjLAmec39IyEx_6qawtMGysU/edit?usp=sharing"",""สบก!BS55"")"),20210)</f>
        <v>20210</v>
      </c>
      <c r="N224" s="627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IFERROR(__xludf.DUMMYFUNCTION("IMPORTRANGE(""https://docs.google.com/spreadsheets/d/1Yj_ptqi66GCucihVvJfMjLAmec39IyEx_6qawtMGysU/edit?usp=sharing"",""สบก!BQ55"")"),0)</f>
        <v>0</v>
      </c>
      <c r="M228" s="625"/>
      <c r="N228" s="622">
        <f ca="1">IFERROR(__xludf.DUMMYFUNCTION("IMPORTRANGE(""https://docs.google.com/spreadsheets/d/1Yj_ptqi66GCucihVvJfMjLAmec39IyEx_6qawtMGysU/edit?usp=sharing"",""สบก!BU55"")"),0)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695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695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IFERROR(__xludf.DUMMYFUNCTION("IMPORTRANGE(""https://docs.google.com/spreadsheets/d/1Yj_ptqi66GCucihVvJfMjLAmec39IyEx_6qawtMGysU/edit?usp=sharing"",""สบก!CB55"")"),0)</f>
        <v>0</v>
      </c>
      <c r="N254" s="627">
        <f ca="1">IFERROR(__xludf.DUMMYFUNCTION("IMPORTRANGE(""https://docs.google.com/spreadsheets/d/1Yj_ptqi66GCucihVvJfMjLAmec39IyEx_6qawtMGysU/edit?usp=sharing"",""สบก!CC55"")"),695)</f>
        <v>695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IFERROR(__xludf.DUMMYFUNCTION("IMPORTRANGE(""https://docs.google.com/spreadsheets/d/1Yj_ptqi66GCucihVvJfMjLAmec39IyEx_6qawtMGysU/edit?usp=sharing"",""สบก!BZ55"")"),0)</f>
        <v>0</v>
      </c>
      <c r="M258" s="625"/>
      <c r="N258" s="622">
        <f ca="1">IFERROR(__xludf.DUMMYFUNCTION("IMPORTRANGE(""https://docs.google.com/spreadsheets/d/1Yj_ptqi66GCucihVvJfMjLAmec39IyEx_6qawtMGysU/edit?usp=sharing"",""สบก!CD55"")"),0)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31555</v>
      </c>
      <c r="O271" s="151">
        <f t="shared" ref="O271:O273" ca="1" si="84">IF(L271&gt;0,N271*100/L271,0)</f>
        <v>57.164855072463766</v>
      </c>
      <c r="P271" s="151">
        <f t="shared" ref="P271:P273" ca="1" si="85">IF(M271&gt;0,N271*100/M271,0)</f>
        <v>97.844961240310084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31555</v>
      </c>
      <c r="O273" s="156">
        <f t="shared" ca="1" si="84"/>
        <v>57.164855072463766</v>
      </c>
      <c r="P273" s="156">
        <f t="shared" ca="1" si="85"/>
        <v>97.844961240310084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IFERROR(__xludf.DUMMYFUNCTION("IMPORTRANGE(""https://docs.google.com/spreadsheets/d/1Yj_ptqi66GCucihVvJfMjLAmec39IyEx_6qawtMGysU/edit?usp=sharing"",""สบก!CK55"")"),32250)</f>
        <v>32250</v>
      </c>
      <c r="N275" s="627">
        <f ca="1">IFERROR(__xludf.DUMMYFUNCTION("IMPORTRANGE(""https://docs.google.com/spreadsheets/d/1Yj_ptqi66GCucihVvJfMjLAmec39IyEx_6qawtMGysU/edit?usp=sharing"",""สบก!CL55"")"),31555)</f>
        <v>31555</v>
      </c>
      <c r="O275" s="169">
        <f ca="1">IF(L275&gt;0,N275*100/L275,0)</f>
        <v>57.164855072463766</v>
      </c>
      <c r="P275" s="169">
        <f ca="1">IF(M275&gt;0,N275*100/M275,0)</f>
        <v>97.844961240310084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IFERROR(__xludf.DUMMYFUNCTION("IMPORTRANGE(""https://docs.google.com/spreadsheets/d/1Yj_ptqi66GCucihVvJfMjLAmec39IyEx_6qawtMGysU/edit?usp=sharing"",""สบก!CI55"")"),0)</f>
        <v>0</v>
      </c>
      <c r="M279" s="625"/>
      <c r="N279" s="622">
        <f ca="1">IFERROR(__xludf.DUMMYFUNCTION("IMPORTRANGE(""https://docs.google.com/spreadsheets/d/1Yj_ptqi66GCucihVvJfMjLAmec39IyEx_6qawtMGysU/edit?usp=sharing"",""สบก!CM55"")"),0)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IFERROR(__xludf.DUMMYFUNCTION("IMPORTRANGE(""https://docs.google.com/spreadsheets/d/1Yj_ptqi66GCucihVvJfMjLAmec39IyEx_6qawtMGysU/edit?usp=sharing"",""สบก!CT55"")"),0)</f>
        <v>0</v>
      </c>
      <c r="N294" s="627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IFERROR(__xludf.DUMMYFUNCTION("IMPORTRANGE(""https://docs.google.com/spreadsheets/d/1Yj_ptqi66GCucihVvJfMjLAmec39IyEx_6qawtMGysU/edit?usp=sharing"",""สบก!CR55"")"),0)</f>
        <v>0</v>
      </c>
      <c r="M298" s="625"/>
      <c r="N298" s="622">
        <f ca="1">IFERROR(__xludf.DUMMYFUNCTION("IMPORTRANGE(""https://docs.google.com/spreadsheets/d/1Yj_ptqi66GCucihVvJfMjLAmec39IyEx_6qawtMGysU/edit?usp=sharing"",""สบก!CV55"")"),0)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IFERROR(__xludf.DUMMYFUNCTION("IMPORTRANGE(""https://docs.google.com/spreadsheets/d/1Yj_ptqi66GCucihVvJfMjLAmec39IyEx_6qawtMGysU/edit?usp=sharing"",""สบก!DC55"")"),0)</f>
        <v>0</v>
      </c>
      <c r="N314" s="627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IFERROR(__xludf.DUMMYFUNCTION("IMPORTRANGE(""https://docs.google.com/spreadsheets/d/1Yj_ptqi66GCucihVvJfMjLAmec39IyEx_6qawtMGysU/edit?usp=sharing"",""สบก!DA55"")"),0)</f>
        <v>0</v>
      </c>
      <c r="M318" s="625"/>
      <c r="N318" s="622">
        <f ca="1">IFERROR(__xludf.DUMMYFUNCTION("IMPORTRANGE(""https://docs.google.com/spreadsheets/d/1Yj_ptqi66GCucihVvJfMjLAmec39IyEx_6qawtMGysU/edit?usp=sharing"",""สบก!DE55"")"),0)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IFERROR(__xludf.DUMMYFUNCTION("IMPORTRANGE(""https://docs.google.com/spreadsheets/d/1XL5vhW3sbDhbH9Cz0tuDiY8C3ctxq1tqvaCgkFb8cCA/edit?usp=sharing"",""อำนาจเจริญ!J228"")"),159)</f>
        <v>159</v>
      </c>
      <c r="K328" s="318">
        <f ca="1">IF(I328&gt;0,J328*100/I328,0)</f>
        <v>36.635944700460833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584670</v>
      </c>
      <c r="N329" s="152">
        <f t="shared" ca="1" si="98"/>
        <v>384215</v>
      </c>
      <c r="O329" s="151">
        <f t="shared" ref="O329:O331" ca="1" si="99">IF(L329&gt;0,N329*100/L329,0)</f>
        <v>53.47981014155868</v>
      </c>
      <c r="P329" s="151">
        <f t="shared" ref="P329:P331" ca="1" si="100">IF(M329&gt;0,N329*100/M329,0)</f>
        <v>65.714847691860371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584670</v>
      </c>
      <c r="N331" s="157">
        <f t="shared" ca="1" si="102"/>
        <v>384215</v>
      </c>
      <c r="O331" s="156">
        <f t="shared" ca="1" si="99"/>
        <v>53.47981014155868</v>
      </c>
      <c r="P331" s="156">
        <f t="shared" ca="1" si="100"/>
        <v>65.714847691860371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6">
        <f ca="1">IFERROR(__xludf.DUMMYFUNCTION("IMPORTRANGE(""https://docs.google.com/spreadsheets/d/1Yj_ptqi66GCucihVvJfMjLAmec39IyEx_6qawtMGysU/edit?usp=sharing"",""สบก!DL55"")"),548170)</f>
        <v>548170</v>
      </c>
      <c r="N333" s="627">
        <f ca="1">IFERROR(__xludf.DUMMYFUNCTION("IMPORTRANGE(""https://docs.google.com/spreadsheets/d/1Yj_ptqi66GCucihVvJfMjLAmec39IyEx_6qawtMGysU/edit?usp=sharing"",""สบก!DM55"")"),347715)</f>
        <v>347715</v>
      </c>
      <c r="O333" s="169">
        <f ca="1">IF(L333&gt;0,N333*100/L333,0)</f>
        <v>50.989837666622677</v>
      </c>
      <c r="P333" s="169">
        <f ca="1">IF(M333&gt;0,N333*100/M333,0)</f>
        <v>63.431964536548882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IFERROR(__xludf.DUMMYFUNCTION("IMPORTRANGE(""https://docs.google.com/spreadsheets/d/1Yj_ptqi66GCucihVvJfMjLAmec39IyEx_6qawtMGysU/edit?usp=sharing"",""สบก!DJ55"")"),36500)</f>
        <v>36500</v>
      </c>
      <c r="M337" s="625">
        <f ca="1">L337</f>
        <v>36500</v>
      </c>
      <c r="N337" s="622">
        <f ca="1">IFERROR(__xludf.DUMMYFUNCTION("IMPORTRANGE(""https://docs.google.com/spreadsheets/d/1Yj_ptqi66GCucihVvJfMjLAmec39IyEx_6qawtMGysU/edit?usp=sharing"",""สบก!DN55"")"),36500)</f>
        <v>36500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IFERROR(__xludf.DUMMYFUNCTION("IMPORTRANGE(""https://docs.google.com/spreadsheets/d/1XL5vhW3sbDhbH9Cz0tuDiY8C3ctxq1tqvaCgkFb8cCA/edit?usp=sharing"",""อำนาจเจริญ!J234"")"),136)</f>
        <v>136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IFERROR(__xludf.DUMMYFUNCTION("IMPORTRANGE(""https://docs.google.com/spreadsheets/d/1XL5vhW3sbDhbH9Cz0tuDiY8C3ctxq1tqvaCgkFb8cCA/edit?usp=sharing"",""อำนาจเจริญ!J235"")"),1376.34)</f>
        <v>1376.34</v>
      </c>
      <c r="K340" s="343">
        <f t="shared" ca="1" si="103"/>
        <v>68.816999999999993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IFERROR(__xludf.DUMMYFUNCTION("IMPORTRANGE(""https://docs.google.com/spreadsheets/d/1XL5vhW3sbDhbH9Cz0tuDiY8C3ctxq1tqvaCgkFb8cCA/edit?usp=sharing"",""อำนาจเจริญ!J236"")"),179)</f>
        <v>179</v>
      </c>
      <c r="K341" s="343">
        <f t="shared" ca="1" si="103"/>
        <v>41.244239631336406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IFERROR(__xludf.DUMMYFUNCTION("IMPORTRANGE(""https://docs.google.com/spreadsheets/d/1XL5vhW3sbDhbH9Cz0tuDiY8C3ctxq1tqvaCgkFb8cCA/edit?usp=sharing"",""อำนาจเจริญ!J237"")"),1702.56)</f>
        <v>1702.56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IFERROR(__xludf.DUMMYFUNCTION("IMPORTRANGE(""https://docs.google.com/spreadsheets/d/1XL5vhW3sbDhbH9Cz0tuDiY8C3ctxq1tqvaCgkFb8cCA/edit?usp=sharing"",""อำนาจเจริญ!J238"")"),9)</f>
        <v>9</v>
      </c>
      <c r="K343" s="343">
        <f t="shared" ca="1" si="103"/>
        <v>2.0737327188940093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IFERROR(__xludf.DUMMYFUNCTION("IMPORTRANGE(""https://docs.google.com/spreadsheets/d/1XL5vhW3sbDhbH9Cz0tuDiY8C3ctxq1tqvaCgkFb8cCA/edit?usp=sharing"",""อำนาจเจริญ!J239"")"),56.88)</f>
        <v>56.88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IFERROR(__xludf.DUMMYFUNCTION("IMPORTRANGE(""https://docs.google.com/spreadsheets/d/1XL5vhW3sbDhbH9Cz0tuDiY8C3ctxq1tqvaCgkFb8cCA/edit?usp=sharing"",""อำนาจเจริญ!J240"")"),159)</f>
        <v>159</v>
      </c>
      <c r="K345" s="343">
        <f t="shared" ca="1" si="103"/>
        <v>36.635944700460833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IFERROR(__xludf.DUMMYFUNCTION("IMPORTRANGE(""https://docs.google.com/spreadsheets/d/1XL5vhW3sbDhbH9Cz0tuDiY8C3ctxq1tqvaCgkFb8cCA/edit?usp=sharing"",""อำนาจเจริญ!J241"")"),1478.84)</f>
        <v>1478.84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IFERROR(__xludf.DUMMYFUNCTION("IMPORTRANGE(""https://docs.google.com/spreadsheets/d/1XL5vhW3sbDhbH9Cz0tuDiY8C3ctxq1tqvaCgkFb8cCA/edit?usp=sharing"",""อำนาจเจริญ!L242"")"),1397144)</f>
        <v>1397144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IFERROR(__xludf.DUMMYFUNCTION("IMPORTRANGE(""https://docs.google.com/spreadsheets/d/1XL5vhW3sbDhbH9Cz0tuDiY8C3ctxq1tqvaCgkFb8cCA/edit?usp=sharing"",""อำนาจเจริญ!M242"")"),527874)</f>
        <v>527874</v>
      </c>
      <c r="O347" s="358">
        <f ca="1">+IF(L347&gt;0,N347*100/L347,0)</f>
        <v>37.782361732219442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IFERROR(__xludf.DUMMYFUNCTION("IMPORTRANGE(""https://docs.google.com/spreadsheets/d/1XL5vhW3sbDhbH9Cz0tuDiY8C3ctxq1tqvaCgkFb8cCA/edit?usp=sharing"",""อำนาจเจริญ!M244"")"),223720)</f>
        <v>223720</v>
      </c>
      <c r="O349" s="373">
        <f ca="1">+IF(L349&gt;0,N349*100/L349,0)</f>
        <v>69.207449112169769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IFERROR(__xludf.DUMMYFUNCTION("IMPORTRANGE(""https://docs.google.com/spreadsheets/d/1XL5vhW3sbDhbH9Cz0tuDiY8C3ctxq1tqvaCgkFb8cCA/edit?usp=sharing"",""อำนาจเจริญ!M247"")"),223720)</f>
        <v>223720</v>
      </c>
      <c r="O352" s="165">
        <f t="shared" ca="1" si="105"/>
        <v>69.207449112169769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IFERROR(__xludf.DUMMYFUNCTION("IMPORTRANGE(""https://docs.google.com/spreadsheets/d/1XL5vhW3sbDhbH9Cz0tuDiY8C3ctxq1tqvaCgkFb8cCA/edit?usp=sharing"",""อำนาจเจริญ!M249"")"),223720)</f>
        <v>223720</v>
      </c>
      <c r="O354" s="169">
        <f t="shared" ca="1" si="105"/>
        <v>69.207449112169769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IFERROR(__xludf.DUMMYFUNCTION("IMPORTRANGE(""https://docs.google.com/spreadsheets/d/1XL5vhW3sbDhbH9Cz0tuDiY8C3ctxq1tqvaCgkFb8cCA/edit?usp=sharing"",""อำนาจเจริญ!M252"")"),67050)</f>
        <v>67050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IFERROR(__xludf.DUMMYFUNCTION("IMPORTRANGE(""https://docs.google.com/spreadsheets/d/1XL5vhW3sbDhbH9Cz0tuDiY8C3ctxq1tqvaCgkFb8cCA/edit?usp=sharing"",""อำนาจเจริญ!M275"")"),37875)</f>
        <v>37875</v>
      </c>
      <c r="O380" s="373">
        <f ca="1">+IF(L380&gt;0,N380*100/L380,0)</f>
        <v>8.2311905072369278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IFERROR(__xludf.DUMMYFUNCTION("IMPORTRANGE(""https://docs.google.com/spreadsheets/d/1XL5vhW3sbDhbH9Cz0tuDiY8C3ctxq1tqvaCgkFb8cCA/edit?usp=sharing"",""อำนาจเจริญ!M278"")"),37875)</f>
        <v>37875</v>
      </c>
      <c r="O383" s="165">
        <f t="shared" ca="1" si="109"/>
        <v>8.2311905072369278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IFERROR(__xludf.DUMMYFUNCTION("IMPORTRANGE(""https://docs.google.com/spreadsheets/d/1XL5vhW3sbDhbH9Cz0tuDiY8C3ctxq1tqvaCgkFb8cCA/edit?usp=sharing"",""อำนาจเจริญ!M280"")"),37875)</f>
        <v>37875</v>
      </c>
      <c r="O385" s="169">
        <f t="shared" ca="1" si="109"/>
        <v>8.2311905072369278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IFERROR(__xludf.DUMMYFUNCTION("IMPORTRANGE(""https://docs.google.com/spreadsheets/d/1XL5vhW3sbDhbH9Cz0tuDiY8C3ctxq1tqvaCgkFb8cCA/edit?usp=sharing"",""อำนาจเจริญ!M281"")"),33695)</f>
        <v>33695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IFERROR(__xludf.DUMMYFUNCTION("IMPORTRANGE(""https://docs.google.com/spreadsheets/d/1XL5vhW3sbDhbH9Cz0tuDiY8C3ctxq1tqvaCgkFb8cCA/edit?usp=sharing"",""อำนาจเจริญ!M284"")"),4180)</f>
        <v>4180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IFERROR(__xludf.DUMMYFUNCTION("IMPORTRANGE(""https://docs.google.com/spreadsheets/d/1XL5vhW3sbDhbH9Cz0tuDiY8C3ctxq1tqvaCgkFb8cCA/edit?usp=sharing"",""อำนาจเจริญ!M296"")"),70614)</f>
        <v>70614</v>
      </c>
      <c r="O401" s="373">
        <f ca="1">+IF(L401&gt;0,N401*100/L401,0)</f>
        <v>40.985547623193455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IFERROR(__xludf.DUMMYFUNCTION("IMPORTRANGE(""https://docs.google.com/spreadsheets/d/1XL5vhW3sbDhbH9Cz0tuDiY8C3ctxq1tqvaCgkFb8cCA/edit?usp=sharing"",""อำนาจเจริญ!M299"")"),70614)</f>
        <v>70614</v>
      </c>
      <c r="O404" s="169">
        <f t="shared" ca="1" si="112"/>
        <v>40.985547623193455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IFERROR(__xludf.DUMMYFUNCTION("IMPORTRANGE(""https://docs.google.com/spreadsheets/d/1XL5vhW3sbDhbH9Cz0tuDiY8C3ctxq1tqvaCgkFb8cCA/edit?usp=sharing"",""อำนาจเจริญ!M301"")"),70614)</f>
        <v>70614</v>
      </c>
      <c r="O406" s="169">
        <f t="shared" ca="1" si="112"/>
        <v>40.985547623193455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IFERROR(__xludf.DUMMYFUNCTION("IMPORTRANGE(""https://docs.google.com/spreadsheets/d/1XL5vhW3sbDhbH9Cz0tuDiY8C3ctxq1tqvaCgkFb8cCA/edit?usp=sharing"",""อำนาจเจริญ!M302"")"),63880)</f>
        <v>63880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IFERROR(__xludf.DUMMYFUNCTION("IMPORTRANGE(""https://docs.google.com/spreadsheets/d/1XL5vhW3sbDhbH9Cz0tuDiY8C3ctxq1tqvaCgkFb8cCA/edit?usp=sharing"",""อำนาจเจริญ!M305"")"),6734)</f>
        <v>6734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IFERROR(__xludf.DUMMYFUNCTION("IMPORTRANGE(""https://docs.google.com/spreadsheets/d/1XL5vhW3sbDhbH9Cz0tuDiY8C3ctxq1tqvaCgkFb8cCA/edit?usp=sharing"",""อำนาจเจริญ!M330"")"),70940)</f>
        <v>70940</v>
      </c>
      <c r="O435" s="412">
        <f t="shared" ref="O435:O439" ca="1" si="114">+IF(L435&gt;0,N435*100/L435,0)</f>
        <v>66.924528301886795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IFERROR(__xludf.DUMMYFUNCTION("IMPORTRANGE(""https://docs.google.com/spreadsheets/d/1XL5vhW3sbDhbH9Cz0tuDiY8C3ctxq1tqvaCgkFb8cCA/edit?usp=sharing"",""อำนาจเจริญ!M332"")"),70940)</f>
        <v>70940</v>
      </c>
      <c r="O437" s="169">
        <f t="shared" ca="1" si="114"/>
        <v>66.924528301886795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IFERROR(__xludf.DUMMYFUNCTION("IMPORTRANGE(""https://docs.google.com/spreadsheets/d/1XL5vhW3sbDhbH9Cz0tuDiY8C3ctxq1tqvaCgkFb8cCA/edit?usp=sharing"",""อำนาจเจริญ!M334"")"),70940)</f>
        <v>70940</v>
      </c>
      <c r="O439" s="169">
        <f t="shared" ca="1" si="114"/>
        <v>66.924528301886795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IFERROR(__xludf.DUMMYFUNCTION("IMPORTRANGE(""https://docs.google.com/spreadsheets/d/1XL5vhW3sbDhbH9Cz0tuDiY8C3ctxq1tqvaCgkFb8cCA/edit?usp=sharing"",""อำนาจเจริญ!M338"")"),35540)</f>
        <v>35540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IFERROR(__xludf.DUMMYFUNCTION("IMPORTRANGE(""https://docs.google.com/spreadsheets/d/1XL5vhW3sbDhbH9Cz0tuDiY8C3ctxq1tqvaCgkFb8cCA/edit?usp=sharing"",""อำนาจเจริญ!L350"")"),169284)</f>
        <v>169284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IFERROR(__xludf.DUMMYFUNCTION("IMPORTRANGE(""https://docs.google.com/spreadsheets/d/1XL5vhW3sbDhbH9Cz0tuDiY8C3ctxq1tqvaCgkFb8cCA/edit?usp=sharing"",""อำนาจเจริญ!M350"")"),43730)</f>
        <v>43730</v>
      </c>
      <c r="O455" s="373">
        <f t="shared" ref="O455:O459" ca="1" si="116">+IF(L455&gt;0,N455*100/L455,0)</f>
        <v>25.832329103754638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IFERROR(__xludf.DUMMYFUNCTION("IMPORTRANGE(""https://docs.google.com/spreadsheets/d/1XL5vhW3sbDhbH9Cz0tuDiY8C3ctxq1tqvaCgkFb8cCA/edit?usp=sharing"",""อำนาจเจริญ!L352"")"),169284)</f>
        <v>169284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IFERROR(__xludf.DUMMYFUNCTION("IMPORTRANGE(""https://docs.google.com/spreadsheets/d/1XL5vhW3sbDhbH9Cz0tuDiY8C3ctxq1tqvaCgkFb8cCA/edit?usp=sharing"",""อำนาจเจริญ!M352"")"),43730)</f>
        <v>43730</v>
      </c>
      <c r="O457" s="169">
        <f t="shared" ca="1" si="116"/>
        <v>25.832329103754638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IFERROR(__xludf.DUMMYFUNCTION("IMPORTRANGE(""https://docs.google.com/spreadsheets/d/1XL5vhW3sbDhbH9Cz0tuDiY8C3ctxq1tqvaCgkFb8cCA/edit?usp=sharing"",""อำนาจเจริญ!L354"")"),169284)</f>
        <v>169284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IFERROR(__xludf.DUMMYFUNCTION("IMPORTRANGE(""https://docs.google.com/spreadsheets/d/1XL5vhW3sbDhbH9Cz0tuDiY8C3ctxq1tqvaCgkFb8cCA/edit?usp=sharing"",""อำนาจเจริญ!M354"")"),43730)</f>
        <v>43730</v>
      </c>
      <c r="O459" s="169">
        <f t="shared" ca="1" si="116"/>
        <v>25.832329103754638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IFERROR(__xludf.DUMMYFUNCTION("IMPORTRANGE(""https://docs.google.com/spreadsheets/d/1XL5vhW3sbDhbH9Cz0tuDiY8C3ctxq1tqvaCgkFb8cCA/edit?usp=sharing"",""อำนาจเจริญ!M358"")"),43730)</f>
        <v>43730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IFERROR(__xludf.DUMMYFUNCTION("IMPORTRANGE(""https://docs.google.com/spreadsheets/d/1XL5vhW3sbDhbH9Cz0tuDiY8C3ctxq1tqvaCgkFb8cCA/edit?usp=sharing"",""อำนาจเจริญ!J370"")"),11365)</f>
        <v>11365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IFERROR(__xludf.DUMMYFUNCTION("IMPORTRANGE(""https://docs.google.com/spreadsheets/d/1XL5vhW3sbDhbH9Cz0tuDiY8C3ctxq1tqvaCgkFb8cCA/edit?usp=sharing"",""อำนาจเจริญ!J372"")"),1911)</f>
        <v>1911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IFERROR(__xludf.DUMMYFUNCTION("IMPORTRANGE(""https://docs.google.com/spreadsheets/d/1XL5vhW3sbDhbH9Cz0tuDiY8C3ctxq1tqvaCgkFb8cCA/edit?usp=sharing"",""อำนาจเจริญ!J373"")"),572)</f>
        <v>572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IFERROR(__xludf.DUMMYFUNCTION("IMPORTRANGE(""https://docs.google.com/spreadsheets/d/1XL5vhW3sbDhbH9Cz0tuDiY8C3ctxq1tqvaCgkFb8cCA/edit?usp=sharing"",""อำนาจเจริญ!J374"")"),237)</f>
        <v>237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IFERROR(__xludf.DUMMYFUNCTION("IMPORTRANGE(""https://docs.google.com/spreadsheets/d/1XL5vhW3sbDhbH9Cz0tuDiY8C3ctxq1tqvaCgkFb8cCA/edit?usp=sharing"",""อำนาจเจริญ!J375"")"),67)</f>
        <v>67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IFERROR(__xludf.DUMMYFUNCTION("IMPORTRANGE(""https://docs.google.com/spreadsheets/d/1XL5vhW3sbDhbH9Cz0tuDiY8C3ctxq1tqvaCgkFb8cCA/edit?usp=sharing"",""อำนาจเจริญ!I392"")"),1404)</f>
        <v>1404</v>
      </c>
      <c r="J497" s="443">
        <f ca="1">IFERROR(__xludf.DUMMYFUNCTION("IMPORTRANGE(""https://docs.google.com/spreadsheets/d/1XL5vhW3sbDhbH9Cz0tuDiY8C3ctxq1tqvaCgkFb8cCA/edit?usp=sharing"",""อำนาจเจริญ!J392"")"),904)</f>
        <v>904</v>
      </c>
      <c r="K497" s="444">
        <f t="shared" ca="1" si="117"/>
        <v>64.387464387464391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IFERROR(__xludf.DUMMYFUNCTION("IMPORTRANGE(""https://docs.google.com/spreadsheets/d/1XL5vhW3sbDhbH9Cz0tuDiY8C3ctxq1tqvaCgkFb8cCA/edit?usp=sharing"",""อำนาจเจริญ!J393"")"),904)</f>
        <v>904</v>
      </c>
      <c r="K498" s="202">
        <f t="shared" ca="1" si="117"/>
        <v>74.281018898931805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IFERROR(__xludf.DUMMYFUNCTION("IMPORTRANGE(""https://docs.google.com/spreadsheets/d/1XL5vhW3sbDhbH9Cz0tuDiY8C3ctxq1tqvaCgkFb8cCA/edit?usp=sharing"",""อำนาจเจริญ!J394"")"),69)</f>
        <v>69</v>
      </c>
      <c r="K499" s="202">
        <f t="shared" ca="1" si="117"/>
        <v>65.094339622641513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IFERROR(__xludf.DUMMYFUNCTION("IMPORTRANGE(""https://docs.google.com/spreadsheets/d/1XL5vhW3sbDhbH9Cz0tuDiY8C3ctxq1tqvaCgkFb8cCA/edit?usp=sharing"",""อำนาจเจริญ!J395"")"),889)</f>
        <v>889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IFERROR(__xludf.DUMMYFUNCTION("IMPORTRANGE(""https://docs.google.com/spreadsheets/d/1XL5vhW3sbDhbH9Cz0tuDiY8C3ctxq1tqvaCgkFb8cCA/edit?usp=sharing"",""อำนาจเจริญ!J396"")"),66)</f>
        <v>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IFERROR(__xludf.DUMMYFUNCTION("IMPORTRANGE(""https://docs.google.com/spreadsheets/d/1XL5vhW3sbDhbH9Cz0tuDiY8C3ctxq1tqvaCgkFb8cCA/edit?usp=sharing"",""อำนาจเจริญ!J397"")"),871)</f>
        <v>871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IFERROR(__xludf.DUMMYFUNCTION("IMPORTRANGE(""https://docs.google.com/spreadsheets/d/1XL5vhW3sbDhbH9Cz0tuDiY8C3ctxq1tqvaCgkFb8cCA/edit?usp=sharing"",""อำนาจเจริญ!J398"")"),64)</f>
        <v>64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IFERROR(__xludf.DUMMYFUNCTION("IMPORTRANGE(""https://docs.google.com/spreadsheets/d/1XL5vhW3sbDhbH9Cz0tuDiY8C3ctxq1tqvaCgkFb8cCA/edit?usp=sharing"",""อำนาจเจริญ!J399"")"),18)</f>
        <v>18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IFERROR(__xludf.DUMMYFUNCTION("IMPORTRANGE(""https://docs.google.com/spreadsheets/d/1XL5vhW3sbDhbH9Cz0tuDiY8C3ctxq1tqvaCgkFb8cCA/edit?usp=sharing"",""อำนาจเจริญ!J407"")"),10)</f>
        <v>10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IFERROR(__xludf.DUMMYFUNCTION("IMPORTRANGE(""https://docs.google.com/spreadsheets/d/1XL5vhW3sbDhbH9Cz0tuDiY8C3ctxq1tqvaCgkFb8cCA/edit?usp=sharing"",""อำนาจเจริญ!J459"")"),1128)</f>
        <v>1128</v>
      </c>
      <c r="K564" s="372">
        <f ca="1">IF(I564&gt;0,J564*100/I564,0)</f>
        <v>77.260273972602747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IFERROR(__xludf.DUMMYFUNCTION("IMPORTRANGE(""https://docs.google.com/spreadsheets/d/1XL5vhW3sbDhbH9Cz0tuDiY8C3ctxq1tqvaCgkFb8cCA/edit?usp=sharing"",""อำนาจเจริญ!M459"")"),56295)</f>
        <v>56295</v>
      </c>
      <c r="O564" s="373">
        <f t="shared" ref="O564:O568" ca="1" si="122">+IF(L564&gt;0,N564*100/L564,0)</f>
        <v>44.22925832809554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IFERROR(__xludf.DUMMYFUNCTION("IMPORTRANGE(""https://docs.google.com/spreadsheets/d/1XL5vhW3sbDhbH9Cz0tuDiY8C3ctxq1tqvaCgkFb8cCA/edit?usp=sharing"",""อำนาจเจริญ!M461"")"),56295)</f>
        <v>56295</v>
      </c>
      <c r="O566" s="169">
        <f t="shared" ca="1" si="122"/>
        <v>44.22925832809554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IFERROR(__xludf.DUMMYFUNCTION("IMPORTRANGE(""https://docs.google.com/spreadsheets/d/1XL5vhW3sbDhbH9Cz0tuDiY8C3ctxq1tqvaCgkFb8cCA/edit?usp=sharing"",""อำนาจเจริญ!M463"")"),56295)</f>
        <v>56295</v>
      </c>
      <c r="O568" s="169">
        <f t="shared" ca="1" si="122"/>
        <v>44.22925832809554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IFERROR(__xludf.DUMMYFUNCTION("IMPORTRANGE(""https://docs.google.com/spreadsheets/d/1XL5vhW3sbDhbH9Cz0tuDiY8C3ctxq1tqvaCgkFb8cCA/edit?usp=sharing"",""อำนาจเจริญ!M467"")"),12295)</f>
        <v>12295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IFERROR(__xludf.DUMMYFUNCTION("IMPORTRANGE(""https://docs.google.com/spreadsheets/d/1XL5vhW3sbDhbH9Cz0tuDiY8C3ctxq1tqvaCgkFb8cCA/edit?usp=sharing"",""อำนาจเจริญ!J468"")"),1128)</f>
        <v>1128</v>
      </c>
      <c r="K573" s="202">
        <f ca="1">IF(I573&gt;0,J573*100/I573,0)</f>
        <v>77.260273972602747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IFERROR(__xludf.DUMMYFUNCTION("IMPORTRANGE(""https://docs.google.com/spreadsheets/d/1XL5vhW3sbDhbH9Cz0tuDiY8C3ctxq1tqvaCgkFb8cCA/edit?usp=sharing"",""อำนาจเจริญ!J471"")"),101)</f>
        <v>101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IFERROR(__xludf.DUMMYFUNCTION("IMPORTRANGE(""https://docs.google.com/spreadsheets/d/1XL5vhW3sbDhbH9Cz0tuDiY8C3ctxq1tqvaCgkFb8cCA/edit?usp=sharing"",""อำนาจเจริญ!J472"")"),1026)</f>
        <v>1026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IFERROR(__xludf.DUMMYFUNCTION("IMPORTRANGE(""https://docs.google.com/spreadsheets/d/1XL5vhW3sbDhbH9Cz0tuDiY8C3ctxq1tqvaCgkFb8cCA/edit?usp=sharing"",""อำนาจเจริญ!J166"")"),0)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IFERROR(__xludf.DUMMYFUNCTION("IMPORTRANGE(""https://docs.google.com/spreadsheets/d/1XL5vhW3sbDhbH9Cz0tuDiY8C3ctxq1tqvaCgkFb8cCA/edit?usp=sharing"",""อำนาจเจริญ!J166"")"),0)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IFERROR(__xludf.DUMMYFUNCTION("IMPORTRANGE(""https://docs.google.com/spreadsheets/d/1XL5vhW3sbDhbH9Cz0tuDiY8C3ctxq1tqvaCgkFb8cCA/edit?usp=sharing"",""อำนาจเจริญ!J523"")"),3118091.44)</f>
        <v>3118091.44</v>
      </c>
      <c r="K628" s="343">
        <f t="shared" ref="K628:K635" ca="1" si="129">IF(I628&gt;0,J628*100/I628,0)</f>
        <v>77.757905039429573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IFERROR(__xludf.DUMMYFUNCTION("IMPORTRANGE(""https://docs.google.com/spreadsheets/d/1XL5vhW3sbDhbH9Cz0tuDiY8C3ctxq1tqvaCgkFb8cCA/edit?usp=sharing"",""อำนาจเจริญ!J524"")"),260)</f>
        <v>260</v>
      </c>
      <c r="K629" s="343">
        <f t="shared" ca="1" si="129"/>
        <v>74.074074074074076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IFERROR(__xludf.DUMMYFUNCTION("IMPORTRANGE(""https://docs.google.com/spreadsheets/d/1XL5vhW3sbDhbH9Cz0tuDiY8C3ctxq1tqvaCgkFb8cCA/edit?usp=sharing"",""อำนาจเจริญ!J525"")"),710118.7)</f>
        <v>710118.7</v>
      </c>
      <c r="K630" s="343">
        <f t="shared" ca="1" si="129"/>
        <v>18.223487280851529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IFERROR(__xludf.DUMMYFUNCTION("IMPORTRANGE(""https://docs.google.com/spreadsheets/d/1XL5vhW3sbDhbH9Cz0tuDiY8C3ctxq1tqvaCgkFb8cCA/edit?usp=sharing"",""อำนาจเจริญ!J526"")"),132)</f>
        <v>132</v>
      </c>
      <c r="K631" s="343">
        <f t="shared" ca="1" si="129"/>
        <v>59.728506787330318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IFERROR(__xludf.DUMMYFUNCTION("IMPORTRANGE(""https://docs.google.com/spreadsheets/d/1XL5vhW3sbDhbH9Cz0tuDiY8C3ctxq1tqvaCgkFb8cCA/edit?usp=sharing"",""อำนาจเจริญ!J527"")"),31372.75)</f>
        <v>31372.75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IFERROR(__xludf.DUMMYFUNCTION("IMPORTRANGE(""https://docs.google.com/spreadsheets/d/1XL5vhW3sbDhbH9Cz0tuDiY8C3ctxq1tqvaCgkFb8cCA/edit?usp=sharing"",""อำนาจเจริญ!J530"")"),155)</f>
        <v>155</v>
      </c>
      <c r="K635" s="486">
        <f t="shared" ca="1" si="129"/>
        <v>103.33333333333333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IFERROR(__xludf.DUMMYFUNCTION("IMPORTRANGE(""https://docs.google.com/spreadsheets/d/1XL5vhW3sbDhbH9Cz0tuDiY8C3ctxq1tqvaCgkFb8cCA/edit#gid=346597447"",""อำนาจเจริญ!J541"")"),0)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IFERROR(__xludf.DUMMYFUNCTION("IMPORTRANGE(""https://docs.google.com/spreadsheets/d/1XL5vhW3sbDhbH9Cz0tuDiY8C3ctxq1tqvaCgkFb8cCA/edit#gid=346597447"",""อำนาจเจริญ!J542"")"),0)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IFERROR(__xludf.DUMMYFUNCTION("IMPORTRANGE(""https://docs.google.com/spreadsheets/d/1XL5vhW3sbDhbH9Cz0tuDiY8C3ctxq1tqvaCgkFb8cCA/edit#gid=346597447"",""อำนาจเจริญ!I543"")"),0)</f>
        <v>0</v>
      </c>
      <c r="J648" s="585">
        <f ca="1">IFERROR(__xludf.DUMMYFUNCTION("IMPORTRANGE(""https://docs.google.com/spreadsheets/d/1XL5vhW3sbDhbH9Cz0tuDiY8C3ctxq1tqvaCgkFb8cCA/edit#gid=346597447"",""อำนาจเจริญ!J543"")"),0)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IFERROR(__xludf.DUMMYFUNCTION("IMPORTRANGE(""https://docs.google.com/spreadsheets/d/1XL5vhW3sbDhbH9Cz0tuDiY8C3ctxq1tqvaCgkFb8cCA/edit#gid=346597447"",""อำนาจเจริญ!L543"")"),0)</f>
        <v>0</v>
      </c>
      <c r="M648" s="570"/>
      <c r="N648" s="587">
        <f ca="1">IFERROR(__xludf.DUMMYFUNCTION("IMPORTRANGE(""https://docs.google.com/spreadsheets/d/1XL5vhW3sbDhbH9Cz0tuDiY8C3ctxq1tqvaCgkFb8cCA/edit#gid=346597447"",""อำนาจเจริญ!M543"")"),0)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IFERROR(__xludf.DUMMYFUNCTION("IMPORTRANGE(""https://docs.google.com/spreadsheets/d/1XL5vhW3sbDhbH9Cz0tuDiY8C3ctxq1tqvaCgkFb8cCA/edit#gid=346597447"",""อำนาจเจริญ!I544"")"),0)</f>
        <v>0</v>
      </c>
      <c r="J649" s="585">
        <f ca="1">IFERROR(__xludf.DUMMYFUNCTION("IMPORTRANGE(""https://docs.google.com/spreadsheets/d/1XL5vhW3sbDhbH9Cz0tuDiY8C3ctxq1tqvaCgkFb8cCA/edit#gid=346597447"",""อำนาจเจริญ!J544"")"),0)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IFERROR(__xludf.DUMMYFUNCTION("IMPORTRANGE(""https://docs.google.com/spreadsheets/d/1XL5vhW3sbDhbH9Cz0tuDiY8C3ctxq1tqvaCgkFb8cCA/edit#gid=346597447"",""อำนาจเจริญ!L544"")"),0)</f>
        <v>0</v>
      </c>
      <c r="M649" s="570"/>
      <c r="N649" s="587">
        <f ca="1">IFERROR(__xludf.DUMMYFUNCTION("IMPORTRANGE(""https://docs.google.com/spreadsheets/d/1XL5vhW3sbDhbH9Cz0tuDiY8C3ctxq1tqvaCgkFb8cCA/edit#gid=346597447"",""อำนาจเจริญ!M544"")"),0)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IFERROR(__xludf.DUMMYFUNCTION("IMPORTRANGE(""https://docs.google.com/spreadsheets/d/1XL5vhW3sbDhbH9Cz0tuDiY8C3ctxq1tqvaCgkFb8cCA/edit#gid=346597447"",""อำนาจเจริญ!I545"")"),0)</f>
        <v>0</v>
      </c>
      <c r="J650" s="585">
        <f ca="1">IFERROR(__xludf.DUMMYFUNCTION("IMPORTRANGE(""https://docs.google.com/spreadsheets/d/1XL5vhW3sbDhbH9Cz0tuDiY8C3ctxq1tqvaCgkFb8cCA/edit#gid=346597447"",""อำนาจเจริญ!J545"")"),0)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IFERROR(__xludf.DUMMYFUNCTION("IMPORTRANGE(""https://docs.google.com/spreadsheets/d/1XL5vhW3sbDhbH9Cz0tuDiY8C3ctxq1tqvaCgkFb8cCA/edit#gid=346597447"",""อำนาจเจริญ!L545"")"),0)</f>
        <v>0</v>
      </c>
      <c r="M650" s="570"/>
      <c r="N650" s="587">
        <f ca="1">IFERROR(__xludf.DUMMYFUNCTION("IMPORTRANGE(""https://docs.google.com/spreadsheets/d/1XL5vhW3sbDhbH9Cz0tuDiY8C3ctxq1tqvaCgkFb8cCA/edit#gid=346597447"",""อำนาจเจริญ!M545"")"),0)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IFERROR(__xludf.DUMMYFUNCTION("IMPORTRANGE(""https://docs.google.com/spreadsheets/d/1XL5vhW3sbDhbH9Cz0tuDiY8C3ctxq1tqvaCgkFb8cCA/edit#gid=346597447"",""อำนาจเจริญ!I546"")"),0)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IFERROR(__xludf.DUMMYFUNCTION("IMPORTRANGE(""https://docs.google.com/spreadsheets/d/1XL5vhW3sbDhbH9Cz0tuDiY8C3ctxq1tqvaCgkFb8cCA/edit#gid=346597447"",""อำนาจเจริญ!L546"")"),0)</f>
        <v>0</v>
      </c>
      <c r="M651" s="570"/>
      <c r="N651" s="587">
        <f ca="1">IFERROR(__xludf.DUMMYFUNCTION("IMPORTRANGE(""https://docs.google.com/spreadsheets/d/1XL5vhW3sbDhbH9Cz0tuDiY8C3ctxq1tqvaCgkFb8cCA/edit#gid=346597447"",""อำนาจเจริญ!M546"")"),0)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IFERROR(__xludf.DUMMYFUNCTION("IMPORTRANGE(""https://docs.google.com/spreadsheets/d/1XL5vhW3sbDhbH9Cz0tuDiY8C3ctxq1tqvaCgkFb8cCA/edit#gid=346597447"",""อำนาจเจริญ!J547"")"),0)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IFERROR(__xludf.DUMMYFUNCTION("IMPORTRANGE(""https://docs.google.com/spreadsheets/d/1XL5vhW3sbDhbH9Cz0tuDiY8C3ctxq1tqvaCgkFb8cCA/edit#gid=346597447"",""อำนาจเจริญ!J548"")"),0)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IFERROR(__xludf.DUMMYFUNCTION("IMPORTRANGE(""https://docs.google.com/spreadsheets/d/1XL5vhW3sbDhbH9Cz0tuDiY8C3ctxq1tqvaCgkFb8cCA/edit#gid=346597447"",""อำนาจเจริญ!J550"")"),0)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IFERROR(__xludf.DUMMYFUNCTION("IMPORTRANGE(""https://docs.google.com/spreadsheets/d/1XL5vhW3sbDhbH9Cz0tuDiY8C3ctxq1tqvaCgkFb8cCA/edit#gid=346597447"",""อำนาจเจริญ!J551"")"),0)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IFERROR(__xludf.DUMMYFUNCTION("IMPORTRANGE(""https://docs.google.com/spreadsheets/d/1XL5vhW3sbDhbH9Cz0tuDiY8C3ctxq1tqvaCgkFb8cCA/edit#gid=346597447"",""อำนาจเจริญ!J552"")"),0)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IFERROR(__xludf.DUMMYFUNCTION("IMPORTRANGE(""https://docs.google.com/spreadsheets/d/1XL5vhW3sbDhbH9Cz0tuDiY8C3ctxq1tqvaCgkFb8cCA/edit#gid=346597447"",""อำนาจเจริญ!J553"")"),0)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IFERROR(__xludf.DUMMYFUNCTION("IMPORTRANGE(""https://docs.google.com/spreadsheets/d/1XL5vhW3sbDhbH9Cz0tuDiY8C3ctxq1tqvaCgkFb8cCA/edit#gid=346597447"",""อำนาจเจริญ!J554"")"),0)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IFERROR(__xludf.DUMMYFUNCTION("IMPORTRANGE(""https://docs.google.com/spreadsheets/d/1XL5vhW3sbDhbH9Cz0tuDiY8C3ctxq1tqvaCgkFb8cCA/edit#gid=346597447"",""อำนาจเจริญ!J555"")"),0)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IFERROR(__xludf.DUMMYFUNCTION("IMPORTRANGE(""https://docs.google.com/spreadsheets/d/1XL5vhW3sbDhbH9Cz0tuDiY8C3ctxq1tqvaCgkFb8cCA/edit#gid=346597447"",""อำนาจเจริญ!J556"")"),0)</f>
        <v>0</v>
      </c>
      <c r="K661" s="586"/>
      <c r="L661" s="571">
        <f ca="1">IFERROR(__xludf.DUMMYFUNCTION("IMPORTRANGE(""https://docs.google.com/spreadsheets/d/1XL5vhW3sbDhbH9Cz0tuDiY8C3ctxq1tqvaCgkFb8cCA/edit#gid=346597447"",""อำนาจเจริญ!L556"")"),0)</f>
        <v>0</v>
      </c>
      <c r="M661" s="570"/>
      <c r="N661" s="587">
        <f ca="1">IFERROR(__xludf.DUMMYFUNCTION("IMPORTRANGE(""https://docs.google.com/spreadsheets/d/1XL5vhW3sbDhbH9Cz0tuDiY8C3ctxq1tqvaCgkFb8cCA/edit#gid=346597447"",""อำนาจเจริญ!M556"")"),0)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IFERROR(__xludf.DUMMYFUNCTION("IMPORTRANGE(""https://docs.google.com/spreadsheets/d/1XL5vhW3sbDhbH9Cz0tuDiY8C3ctxq1tqvaCgkFb8cCA/edit#gid=346597447"",""อำนาจเจริญ!J557"")"),0)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IFERROR(__xludf.DUMMYFUNCTION("IMPORTRANGE(""https://docs.google.com/spreadsheets/d/1XL5vhW3sbDhbH9Cz0tuDiY8C3ctxq1tqvaCgkFb8cCA/edit#gid=346597447"",""อำนาจเจริญ!I558"")"),0)</f>
        <v>0</v>
      </c>
      <c r="J663" s="585">
        <f ca="1">IFERROR(__xludf.DUMMYFUNCTION("IMPORTRANGE(""https://docs.google.com/spreadsheets/d/1XL5vhW3sbDhbH9Cz0tuDiY8C3ctxq1tqvaCgkFb8cCA/edit#gid=346597447"",""อำนาจเจริญ!J558"")"),0)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IFERROR(__xludf.DUMMYFUNCTION("IMPORTRANGE(""https://docs.google.com/spreadsheets/d/1XL5vhW3sbDhbH9Cz0tuDiY8C3ctxq1tqvaCgkFb8cCA/edit#gid=346597447"",""อำนาจเจริญ!I560"")"),0)</f>
        <v>0</v>
      </c>
      <c r="J665" s="585">
        <f ca="1">IFERROR(__xludf.DUMMYFUNCTION("IMPORTRANGE(""https://docs.google.com/spreadsheets/d/1XL5vhW3sbDhbH9Cz0tuDiY8C3ctxq1tqvaCgkFb8cCA/edit#gid=346597447"",""อำนาจเจริญ!J560"")"),0)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IFERROR(__xludf.DUMMYFUNCTION("IMPORTRANGE(""https://docs.google.com/spreadsheets/d/1XL5vhW3sbDhbH9Cz0tuDiY8C3ctxq1tqvaCgkFb8cCA/edit#gid=346597447"",""อำนาจเจริญ!L560"")"),0)</f>
        <v>0</v>
      </c>
      <c r="M665" s="570"/>
      <c r="N665" s="587">
        <f ca="1">IFERROR(__xludf.DUMMYFUNCTION("IMPORTRANGE(""https://docs.google.com/spreadsheets/d/1XL5vhW3sbDhbH9Cz0tuDiY8C3ctxq1tqvaCgkFb8cCA/edit#gid=346597447"",""อำนาจเจริญ!M560"")"),0)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IFERROR(__xludf.DUMMYFUNCTION("IMPORTRANGE(""https://docs.google.com/spreadsheets/d/1XL5vhW3sbDhbH9Cz0tuDiY8C3ctxq1tqvaCgkFb8cCA/edit#gid=346597447"",""อำนาจเจริญ!J561"")"),0)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IFERROR(__xludf.DUMMYFUNCTION("IMPORTRANGE(""https://docs.google.com/spreadsheets/d/1XL5vhW3sbDhbH9Cz0tuDiY8C3ctxq1tqvaCgkFb8cCA/edit#gid=346597447"",""อำนาจเจริญ!J562"")"),0)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IFERROR(__xludf.DUMMYFUNCTION("IMPORTRANGE(""https://docs.google.com/spreadsheets/d/1XL5vhW3sbDhbH9Cz0tuDiY8C3ctxq1tqvaCgkFb8cCA/edit#gid=346597447"",""อำนาจเจริญ!I563"")"),0)</f>
        <v>0</v>
      </c>
      <c r="J668" s="585">
        <f ca="1">IFERROR(__xludf.DUMMYFUNCTION("IMPORTRANGE(""https://docs.google.com/spreadsheets/d/1XL5vhW3sbDhbH9Cz0tuDiY8C3ctxq1tqvaCgkFb8cCA/edit#gid=346597447"",""อำนาจเจริญ!J563"")"),0)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IFERROR(__xludf.DUMMYFUNCTION("IMPORTRANGE(""https://docs.google.com/spreadsheets/d/1XL5vhW3sbDhbH9Cz0tuDiY8C3ctxq1tqvaCgkFb8cCA/edit#gid=346597447"",""อำนาจเจริญ!L563"")"),0)</f>
        <v>0</v>
      </c>
      <c r="M668" s="570"/>
      <c r="N668" s="587">
        <f ca="1">IFERROR(__xludf.DUMMYFUNCTION("IMPORTRANGE(""https://docs.google.com/spreadsheets/d/1XL5vhW3sbDhbH9Cz0tuDiY8C3ctxq1tqvaCgkFb8cCA/edit#gid=346597447"",""อำนาจเจริญ!M563"")"),0)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IFERROR(__xludf.DUMMYFUNCTION("IMPORTRANGE(""https://docs.google.com/spreadsheets/d/1XL5vhW3sbDhbH9Cz0tuDiY8C3ctxq1tqvaCgkFb8cCA/edit#gid=346597447"",""อำนาจเจริญ!J564"")"),0)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IFERROR(__xludf.DUMMYFUNCTION("IMPORTRANGE(""https://docs.google.com/spreadsheets/d/1XL5vhW3sbDhbH9Cz0tuDiY8C3ctxq1tqvaCgkFb8cCA/edit#gid=346597447"",""อำนาจเจริญ!J565"")"),0)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IFERROR(__xludf.DUMMYFUNCTION("IMPORTRANGE(""https://docs.google.com/spreadsheets/d/1XL5vhW3sbDhbH9Cz0tuDiY8C3ctxq1tqvaCgkFb8cCA/edit#gid=346597447"",""อำนาจเจริญ!I566"")"),0)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IFERROR(__xludf.DUMMYFUNCTION("IMPORTRANGE(""https://docs.google.com/spreadsheets/d/1XL5vhW3sbDhbH9Cz0tuDiY8C3ctxq1tqvaCgkFb8cCA/edit#gid=346597447"",""อำนาจเจริญ!L566"")"),0)</f>
        <v>0</v>
      </c>
      <c r="M671" s="570"/>
      <c r="N671" s="587">
        <f ca="1">IFERROR(__xludf.DUMMYFUNCTION("IMPORTRANGE(""https://docs.google.com/spreadsheets/d/1XL5vhW3sbDhbH9Cz0tuDiY8C3ctxq1tqvaCgkFb8cCA/edit#gid=346597447"",""อำนาจเจริญ!M566"")"),0)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IFERROR(__xludf.DUMMYFUNCTION("IMPORTRANGE(""https://docs.google.com/spreadsheets/d/1XL5vhW3sbDhbH9Cz0tuDiY8C3ctxq1tqvaCgkFb8cCA/edit#gid=346597447"",""อำนาจเจริญ!J567"")"),0)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IFERROR(__xludf.DUMMYFUNCTION("IMPORTRANGE(""https://docs.google.com/spreadsheets/d/1XL5vhW3sbDhbH9Cz0tuDiY8C3ctxq1tqvaCgkFb8cCA/edit#gid=346597447"",""อำนาจเจริญ!J568"")"),0)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IFERROR(__xludf.DUMMYFUNCTION("IMPORTRANGE(""https://docs.google.com/spreadsheets/d/1XL5vhW3sbDhbH9Cz0tuDiY8C3ctxq1tqvaCgkFb8cCA/edit#gid=346597447"",""อำนาจเจริญ!J569"")"),0)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IFERROR(__xludf.DUMMYFUNCTION("IMPORTRANGE(""https://docs.google.com/spreadsheets/d/1XL5vhW3sbDhbH9Cz0tuDiY8C3ctxq1tqvaCgkFb8cCA/edit#gid=346597447"",""อำนาจเจริญ!J570"")"),0)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IFERROR(__xludf.DUMMYFUNCTION("IMPORTRANGE(""https://docs.google.com/spreadsheets/d/1XL5vhW3sbDhbH9Cz0tuDiY8C3ctxq1tqvaCgkFb8cCA/edit#gid=346597447"",""อำนาจเจริญ!J571"")"),0)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IFERROR(__xludf.DUMMYFUNCTION("IMPORTRANGE(""https://docs.google.com/spreadsheets/d/1XL5vhW3sbDhbH9Cz0tuDiY8C3ctxq1tqvaCgkFb8cCA/edit#gid=346597447"",""อำนาจเจริญ!J572"")"),0)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260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5958055</v>
      </c>
      <c r="M8" s="23">
        <f t="shared" ca="1" si="0"/>
        <v>2665312</v>
      </c>
      <c r="N8" s="23">
        <f t="shared" ca="1" si="0"/>
        <v>3162517.0200000005</v>
      </c>
      <c r="O8" s="22">
        <f t="shared" ref="O8:O16" ca="1" si="1">IF(L8&gt;0,N8*100/L8,0)</f>
        <v>53.079688253968797</v>
      </c>
      <c r="P8" s="22">
        <f t="shared" ref="P8:P16" ca="1" si="2">IF(M8&gt;0,N8*100/M8,0)</f>
        <v>118.65466481972844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5958055</v>
      </c>
      <c r="M10" s="30">
        <f t="shared" ca="1" si="4"/>
        <v>2665312</v>
      </c>
      <c r="N10" s="30">
        <f t="shared" ca="1" si="4"/>
        <v>3162517.0200000005</v>
      </c>
      <c r="O10" s="29">
        <f t="shared" ca="1" si="1"/>
        <v>53.079688253968797</v>
      </c>
      <c r="P10" s="29">
        <f t="shared" ca="1" si="2"/>
        <v>118.65466481972844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5920255</v>
      </c>
      <c r="M12" s="38">
        <f t="shared" ca="1" si="6"/>
        <v>2627512</v>
      </c>
      <c r="N12" s="38">
        <f t="shared" ca="1" si="6"/>
        <v>3124717.0200000005</v>
      </c>
      <c r="O12" s="38">
        <f t="shared" ca="1" si="1"/>
        <v>52.78010862707773</v>
      </c>
      <c r="P12" s="38">
        <f t="shared" ca="1" si="2"/>
        <v>118.92303517548162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3687255</v>
      </c>
      <c r="M14" s="38">
        <f t="shared" si="8"/>
        <v>0</v>
      </c>
      <c r="N14" s="38">
        <f t="shared" ca="1" si="8"/>
        <v>946914</v>
      </c>
      <c r="O14" s="38">
        <f t="shared" ca="1" si="1"/>
        <v>25.68072997392369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2665312</v>
      </c>
      <c r="N18" s="23">
        <f t="shared" ca="1" si="11"/>
        <v>2215603.0200000005</v>
      </c>
      <c r="O18" s="22">
        <f t="shared" ref="O18:O20" ca="1" si="12">IF(L18&gt;0,N18*100/L18,0)</f>
        <v>64.004894247338328</v>
      </c>
      <c r="P18" s="22">
        <f t="shared" ref="P18:P26" ca="1" si="13">IF(M18&gt;0,N18*100/M18,0)</f>
        <v>83.127341939705389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2665312</v>
      </c>
      <c r="N20" s="30">
        <f t="shared" ca="1" si="15"/>
        <v>2215603.0200000005</v>
      </c>
      <c r="O20" s="29">
        <f t="shared" ca="1" si="12"/>
        <v>64.004894247338328</v>
      </c>
      <c r="P20" s="29">
        <f t="shared" ca="1" si="13"/>
        <v>83.127341939705389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2627512</v>
      </c>
      <c r="N22" s="38">
        <f t="shared" ca="1" si="18"/>
        <v>2177803.0200000005</v>
      </c>
      <c r="O22" s="38">
        <f t="shared" ca="1" si="17"/>
        <v>63.607496900387453</v>
      </c>
      <c r="P22" s="38">
        <f t="shared" ca="1" si="13"/>
        <v>82.884607948507963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946914</v>
      </c>
      <c r="O28" s="22">
        <f t="shared" ref="O28:O30" ca="1" si="24">IF(L28&gt;0,N28*100/L28,0)</f>
        <v>37.930573136145874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946914</v>
      </c>
      <c r="O30" s="29">
        <f t="shared" ca="1" si="24"/>
        <v>37.930573136145874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946914</v>
      </c>
      <c r="O32" s="38">
        <f t="shared" ca="1" si="29"/>
        <v>37.930573136145874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946914</v>
      </c>
      <c r="O34" s="38">
        <f t="shared" ca="1" si="29"/>
        <v>37.930573136145874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2665312</v>
      </c>
      <c r="N37" s="54">
        <f t="shared" ca="1" si="33"/>
        <v>2215603.0200000005</v>
      </c>
      <c r="O37" s="55">
        <f t="shared" ca="1" si="29"/>
        <v>64.004894247338328</v>
      </c>
      <c r="P37" s="55">
        <f t="shared" ca="1" si="25"/>
        <v>83.127341939705389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568200</v>
      </c>
      <c r="N41" s="78">
        <f t="shared" ca="1" si="34"/>
        <v>536276.85</v>
      </c>
      <c r="O41" s="77">
        <f t="shared" ref="O41:O43" ca="1" si="35">IF(L41&gt;0,N41*100/L41,0)</f>
        <v>70.786279039070749</v>
      </c>
      <c r="P41" s="77">
        <f t="shared" ref="P41:P43" ca="1" si="36">IF(M41&gt;0,N41*100/M41,0)</f>
        <v>94.381705385427665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568200</v>
      </c>
      <c r="N43" s="78">
        <f t="shared" ca="1" si="38"/>
        <v>536276.85</v>
      </c>
      <c r="O43" s="77">
        <f t="shared" ca="1" si="35"/>
        <v>70.786279039070749</v>
      </c>
      <c r="P43" s="77">
        <f t="shared" ca="1" si="36"/>
        <v>94.381705385427665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IFERROR(__xludf.DUMMYFUNCTION("IMPORTRANGE(""https://docs.google.com/spreadsheets/d/1Yj_ptqi66GCucihVvJfMjLAmec39IyEx_6qawtMGysU/edit?usp=sharing"",""สบก!Q38"")"),568200)</f>
        <v>568200</v>
      </c>
      <c r="N45" s="49">
        <f ca="1">IFERROR(__xludf.DUMMYFUNCTION("IMPORTRANGE(""https://docs.google.com/spreadsheets/d/1Yj_ptqi66GCucihVvJfMjLAmec39IyEx_6qawtMGysU/edit?usp=sharing"",""สบก!R38"")"),536276.85)</f>
        <v>536276.85</v>
      </c>
      <c r="O45" s="38">
        <f ca="1">IF(L45&gt;0,N45*100/L45,0)</f>
        <v>70.786279039070749</v>
      </c>
      <c r="P45" s="38">
        <f ca="1">IF(M45&gt;0,N45*100/M45,0)</f>
        <v>94.381705385427665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472002</v>
      </c>
      <c r="N53" s="121">
        <f t="shared" ca="1" si="39"/>
        <v>465465</v>
      </c>
      <c r="O53" s="120">
        <f t="shared" ref="O53:O55" ca="1" si="40">IF(L53&gt;0,N53*100/L53,0)</f>
        <v>77.577500000000001</v>
      </c>
      <c r="P53" s="120">
        <f t="shared" ref="P53:P55" ca="1" si="41">IF(M53&gt;0,N53*100/M53,0)</f>
        <v>98.615048241321006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472002</v>
      </c>
      <c r="N55" s="121">
        <f t="shared" ca="1" si="43"/>
        <v>465465</v>
      </c>
      <c r="O55" s="120">
        <f t="shared" ca="1" si="40"/>
        <v>77.577500000000001</v>
      </c>
      <c r="P55" s="120">
        <f t="shared" ca="1" si="41"/>
        <v>98.615048241321006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IFERROR(__xludf.DUMMYFUNCTION("IMPORTRANGE(""https://docs.google.com/spreadsheets/d/1Yj_ptqi66GCucihVvJfMjLAmec39IyEx_6qawtMGysU/edit?usp=sharing"",""สบก!Z38"")"),472002)</f>
        <v>472002</v>
      </c>
      <c r="N57" s="49">
        <f ca="1">IFERROR(__xludf.DUMMYFUNCTION("IMPORTRANGE(""https://docs.google.com/spreadsheets/d/1Yj_ptqi66GCucihVvJfMjLAmec39IyEx_6qawtMGysU/edit?usp=sharing"",""สบก!AA38"")"),465465)</f>
        <v>465465</v>
      </c>
      <c r="O57" s="38">
        <f ca="1">IF(L57&gt;0,N57*100/L57,0)</f>
        <v>77.577500000000001</v>
      </c>
      <c r="P57" s="38">
        <f ca="1">IF(M57&gt;0,N57*100/M57,0)</f>
        <v>98.615048241321006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56265</v>
      </c>
      <c r="O118" s="151">
        <f t="shared" ref="O118:O120" ca="1" si="59">IF(L118&gt;0,N118*100/L118,0)</f>
        <v>68.249636098981071</v>
      </c>
      <c r="P118" s="151">
        <f t="shared" ref="P118:P120" ca="1" si="60">IF(M118&gt;0,N118*100/M118,0)</f>
        <v>68.249636098981071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56265</v>
      </c>
      <c r="O120" s="156">
        <f t="shared" ca="1" si="59"/>
        <v>68.249636098981071</v>
      </c>
      <c r="P120" s="156">
        <f t="shared" ca="1" si="60"/>
        <v>68.249636098981071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IFERROR(__xludf.DUMMYFUNCTION("IMPORTRANGE(""https://docs.google.com/spreadsheets/d/1Yj_ptqi66GCucihVvJfMjLAmec39IyEx_6qawtMGysU/edit?usp=sharing"",""สบก!BA38"")"),82440)</f>
        <v>82440</v>
      </c>
      <c r="N122" s="169">
        <f ca="1">IFERROR(__xludf.DUMMYFUNCTION("IMPORTRANGE(""https://docs.google.com/spreadsheets/d/1Yj_ptqi66GCucihVvJfMjLAmec39IyEx_6qawtMGysU/edit?usp=sharing"",""สบก!BB38"")"),56265)</f>
        <v>56265</v>
      </c>
      <c r="O122" s="169">
        <f ca="1">IF(L122&gt;0,N122*100/L122,0)</f>
        <v>68.249636098981071</v>
      </c>
      <c r="P122" s="169">
        <f ca="1">IF(M122&gt;0,N122*100/M122,0)</f>
        <v>68.249636098981071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46555</v>
      </c>
      <c r="O140" s="151">
        <f t="shared" ref="O140:O142" ca="1" si="65">IF(L140&gt;0,N140*100/L140,0)</f>
        <v>55.754491017964071</v>
      </c>
      <c r="P140" s="151">
        <f t="shared" ref="P140:P142" ca="1" si="66">IF(M140&gt;0,N140*100/M140,0)</f>
        <v>83.694382022471913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55625</v>
      </c>
      <c r="N142" s="157">
        <f t="shared" ca="1" si="68"/>
        <v>46555</v>
      </c>
      <c r="O142" s="156">
        <f t="shared" ca="1" si="65"/>
        <v>55.754491017964071</v>
      </c>
      <c r="P142" s="156">
        <f t="shared" ca="1" si="66"/>
        <v>83.694382022471913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IFERROR(__xludf.DUMMYFUNCTION("IMPORTRANGE(""https://docs.google.com/spreadsheets/d/1Yj_ptqi66GCucihVvJfMjLAmec39IyEx_6qawtMGysU/edit?usp=sharing"",""สบก!BJ38"")"),55625)</f>
        <v>55625</v>
      </c>
      <c r="N144" s="169">
        <f ca="1">IFERROR(__xludf.DUMMYFUNCTION("IMPORTRANGE(""https://docs.google.com/spreadsheets/d/1Yj_ptqi66GCucihVvJfMjLAmec39IyEx_6qawtMGysU/edit?usp=sharing"",""สบก!BK38"")"),46555)</f>
        <v>46555</v>
      </c>
      <c r="O144" s="169">
        <f ca="1">IF(L144&gt;0,N144*100/L144,0)</f>
        <v>55.754491017964071</v>
      </c>
      <c r="P144" s="169">
        <f ca="1">IF(M144&gt;0,N144*100/M144,0)</f>
        <v>83.694382022471913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240000</v>
      </c>
      <c r="N250" s="152">
        <f t="shared" ca="1" si="77"/>
        <v>168400.1</v>
      </c>
      <c r="O250" s="151">
        <f t="shared" ref="O250:O252" ca="1" si="78">IF(L250&gt;0,N250*100/L250,0)</f>
        <v>50.208735837805605</v>
      </c>
      <c r="P250" s="151">
        <f t="shared" ref="P250:P252" ca="1" si="79">IF(M250&gt;0,N250*100/M250,0)</f>
        <v>70.166708333333332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240000</v>
      </c>
      <c r="N252" s="157">
        <f t="shared" ca="1" si="81"/>
        <v>168400.1</v>
      </c>
      <c r="O252" s="156">
        <f t="shared" ca="1" si="78"/>
        <v>50.208735837805605</v>
      </c>
      <c r="P252" s="156">
        <f t="shared" ca="1" si="79"/>
        <v>70.166708333333332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IFERROR(__xludf.DUMMYFUNCTION("IMPORTRANGE(""https://docs.google.com/spreadsheets/d/1Yj_ptqi66GCucihVvJfMjLAmec39IyEx_6qawtMGysU/edit?usp=sharing"",""สบก!CB38"")"),240000)</f>
        <v>240000</v>
      </c>
      <c r="N254" s="169">
        <f ca="1">IFERROR(__xludf.DUMMYFUNCTION("IMPORTRANGE(""https://docs.google.com/spreadsheets/d/1Yj_ptqi66GCucihVvJfMjLAmec39IyEx_6qawtMGysU/edit?usp=sharing"",""สบก!CC38"")"),168400.1)</f>
        <v>168400.1</v>
      </c>
      <c r="O254" s="169">
        <f ca="1">IF(L254&gt;0,N254*100/L254,0)</f>
        <v>50.208735837805605</v>
      </c>
      <c r="P254" s="169">
        <f ca="1">IF(M254&gt;0,N254*100/M254,0)</f>
        <v>70.166708333333332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105891.03</v>
      </c>
      <c r="O271" s="151">
        <f t="shared" ref="O271:O273" ca="1" si="84">IF(L271&gt;0,N271*100/L271,0)</f>
        <v>57.674852941176468</v>
      </c>
      <c r="P271" s="151">
        <f t="shared" ref="P271:P273" ca="1" si="85">IF(M271&gt;0,N271*100/M271,0)</f>
        <v>65.526627475247523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105891.03</v>
      </c>
      <c r="O273" s="156">
        <f t="shared" ca="1" si="84"/>
        <v>57.674852941176468</v>
      </c>
      <c r="P273" s="156">
        <f t="shared" ca="1" si="85"/>
        <v>65.526627475247523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IFERROR(__xludf.DUMMYFUNCTION("IMPORTRANGE(""https://docs.google.com/spreadsheets/d/1Yj_ptqi66GCucihVvJfMjLAmec39IyEx_6qawtMGysU/edit?usp=sharing"",""สบก!CK38"")"),161600)</f>
        <v>161600</v>
      </c>
      <c r="N275" s="169">
        <f ca="1">IFERROR(__xludf.DUMMYFUNCTION("IMPORTRANGE(""https://docs.google.com/spreadsheets/d/1Yj_ptqi66GCucihVvJfMjLAmec39IyEx_6qawtMGysU/edit?usp=sharing"",""สบก!CL38"")"),105891.03)</f>
        <v>105891.03</v>
      </c>
      <c r="O275" s="169">
        <f ca="1">IF(L275&gt;0,N275*100/L275,0)</f>
        <v>57.674852941176468</v>
      </c>
      <c r="P275" s="169">
        <f ca="1">IF(M275&gt;0,N275*100/M275,0)</f>
        <v>65.526627475247523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17510</v>
      </c>
      <c r="O290" s="151">
        <f t="shared" ref="O290:O292" ca="1" si="89">IF(L290&gt;0,N290*100/L290,0)</f>
        <v>24.231940215887075</v>
      </c>
      <c r="P290" s="151">
        <f t="shared" ref="P290:P292" ca="1" si="90">IF(M290&gt;0,N290*100/M290,0)</f>
        <v>24.231940215887075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17510</v>
      </c>
      <c r="O292" s="156">
        <f t="shared" ca="1" si="89"/>
        <v>24.231940215887075</v>
      </c>
      <c r="P292" s="156">
        <f t="shared" ca="1" si="90"/>
        <v>24.231940215887075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IFERROR(__xludf.DUMMYFUNCTION("IMPORTRANGE(""https://docs.google.com/spreadsheets/d/1Yj_ptqi66GCucihVvJfMjLAmec39IyEx_6qawtMGysU/edit?usp=sharing"",""สบก!CU38"")"),17510)</f>
        <v>17510</v>
      </c>
      <c r="O294" s="169">
        <f ca="1">IF(L294&gt;0,N294*100/L294,0)</f>
        <v>24.231940215887075</v>
      </c>
      <c r="P294" s="169">
        <f ca="1">IF(M294&gt;0,N294*100/M294,0)</f>
        <v>24.231940215887075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163200</v>
      </c>
      <c r="N310" s="152">
        <f t="shared" ca="1" si="93"/>
        <v>132475</v>
      </c>
      <c r="O310" s="151">
        <f t="shared" ref="O310:O312" ca="1" si="94">IF(L310&gt;0,N310*100/L310,0)</f>
        <v>60.880055147058826</v>
      </c>
      <c r="P310" s="151">
        <f t="shared" ref="P310:P312" ca="1" si="95">IF(M310&gt;0,N310*100/M310,0)</f>
        <v>81.173406862745097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163200</v>
      </c>
      <c r="N312" s="157">
        <f t="shared" ca="1" si="97"/>
        <v>132475</v>
      </c>
      <c r="O312" s="156">
        <f t="shared" ca="1" si="94"/>
        <v>60.880055147058826</v>
      </c>
      <c r="P312" s="156">
        <f t="shared" ca="1" si="95"/>
        <v>81.173406862745097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IFERROR(__xludf.DUMMYFUNCTION("IMPORTRANGE(""https://docs.google.com/spreadsheets/d/1Yj_ptqi66GCucihVvJfMjLAmec39IyEx_6qawtMGysU/edit?usp=sharing"",""สบก!DC38"")"),163200)</f>
        <v>163200</v>
      </c>
      <c r="N314" s="169">
        <f ca="1">IFERROR(__xludf.DUMMYFUNCTION("IMPORTRANGE(""https://docs.google.com/spreadsheets/d/1Yj_ptqi66GCucihVvJfMjLAmec39IyEx_6qawtMGysU/edit?usp=sharing"",""สบก!DD38"")"),132475)</f>
        <v>132475</v>
      </c>
      <c r="O314" s="169">
        <f ca="1">IF(L314&gt;0,N314*100/L314,0)</f>
        <v>60.880055147058826</v>
      </c>
      <c r="P314" s="169">
        <f ca="1">IF(M314&gt;0,N314*100/M314,0)</f>
        <v>81.173406862745097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IFERROR(__xludf.DUMMYFUNCTION("IMPORTRANGE(""https://docs.google.com/spreadsheets/d/1XL5vhW3sbDhbH9Cz0tuDiY8C3ctxq1tqvaCgkFb8cCA/edit?usp=sharing"",""กาฬสินธุ์!J228"")"),16)</f>
        <v>16</v>
      </c>
      <c r="K328" s="318">
        <f ca="1">IF(I328&gt;0,J328*100/I328,0)</f>
        <v>4.63768115942029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828860</v>
      </c>
      <c r="N329" s="152">
        <f t="shared" ca="1" si="98"/>
        <v>665640.04</v>
      </c>
      <c r="O329" s="151">
        <f t="shared" ref="O329:O331" ca="1" si="99">IF(L329&gt;0,N329*100/L329,0)</f>
        <v>60.070936476279002</v>
      </c>
      <c r="P329" s="151">
        <f t="shared" ref="P329:P331" ca="1" si="100">IF(M329&gt;0,N329*100/M329,0)</f>
        <v>80.307897594286132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828860</v>
      </c>
      <c r="N331" s="157">
        <f t="shared" ca="1" si="102"/>
        <v>665640.04</v>
      </c>
      <c r="O331" s="156">
        <f t="shared" ca="1" si="99"/>
        <v>60.070936476279002</v>
      </c>
      <c r="P331" s="156">
        <f t="shared" ca="1" si="100"/>
        <v>80.307897594286132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IFERROR(__xludf.DUMMYFUNCTION("IMPORTRANGE(""https://docs.google.com/spreadsheets/d/1Yj_ptqi66GCucihVvJfMjLAmec39IyEx_6qawtMGysU/edit?usp=sharing"",""สบก!DL38"")"),791060)</f>
        <v>791060</v>
      </c>
      <c r="N333" s="169">
        <f ca="1">IFERROR(__xludf.DUMMYFUNCTION("IMPORTRANGE(""https://docs.google.com/spreadsheets/d/1Yj_ptqi66GCucihVvJfMjLAmec39IyEx_6qawtMGysU/edit?usp=sharing"",""สบก!DM38"")"),627840.04)</f>
        <v>627840.04</v>
      </c>
      <c r="O333" s="169">
        <f ca="1">IF(L333&gt;0,N333*100/L333,0)</f>
        <v>58.660740546954564</v>
      </c>
      <c r="P333" s="169">
        <f ca="1">IF(M333&gt;0,N333*100/M333,0)</f>
        <v>79.366930447753646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IFERROR(__xludf.DUMMYFUNCTION("IMPORTRANGE(""https://docs.google.com/spreadsheets/d/1XL5vhW3sbDhbH9Cz0tuDiY8C3ctxq1tqvaCgkFb8cCA/edit?usp=sharing"",""กาฬสินธุ์!J234"")"),317)</f>
        <v>317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IFERROR(__xludf.DUMMYFUNCTION("IMPORTRANGE(""https://docs.google.com/spreadsheets/d/1XL5vhW3sbDhbH9Cz0tuDiY8C3ctxq1tqvaCgkFb8cCA/edit?usp=sharing"",""กาฬสินธุ์!J235"")"),2719.84)</f>
        <v>2719.84</v>
      </c>
      <c r="K340" s="343">
        <f t="shared" ca="1" si="103"/>
        <v>99.26423357664234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IFERROR(__xludf.DUMMYFUNCTION("IMPORTRANGE(""https://docs.google.com/spreadsheets/d/1XL5vhW3sbDhbH9Cz0tuDiY8C3ctxq1tqvaCgkFb8cCA/edit?usp=sharing"",""กาฬสินธุ์!J236"")"),326)</f>
        <v>326</v>
      </c>
      <c r="K341" s="343">
        <f t="shared" ca="1" si="103"/>
        <v>94.492753623188406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IFERROR(__xludf.DUMMYFUNCTION("IMPORTRANGE(""https://docs.google.com/spreadsheets/d/1XL5vhW3sbDhbH9Cz0tuDiY8C3ctxq1tqvaCgkFb8cCA/edit?usp=sharing"",""กาฬสินธุ์!J237"")"),3085.36)</f>
        <v>3085.36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IFERROR(__xludf.DUMMYFUNCTION("IMPORTRANGE(""https://docs.google.com/spreadsheets/d/1XL5vhW3sbDhbH9Cz0tuDiY8C3ctxq1tqvaCgkFb8cCA/edit?usp=sharing"",""กาฬสินธุ์!J240"")"),16)</f>
        <v>16</v>
      </c>
      <c r="K345" s="343">
        <f t="shared" ca="1" si="103"/>
        <v>4.63768115942029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IFERROR(__xludf.DUMMYFUNCTION("IMPORTRANGE(""https://docs.google.com/spreadsheets/d/1XL5vhW3sbDhbH9Cz0tuDiY8C3ctxq1tqvaCgkFb8cCA/edit?usp=sharing"",""กาฬสินธุ์!J241"")"),335.9)</f>
        <v>335.9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IFERROR(__xludf.DUMMYFUNCTION("IMPORTRANGE(""https://docs.google.com/spreadsheets/d/1XL5vhW3sbDhbH9Cz0tuDiY8C3ctxq1tqvaCgkFb8cCA/edit?usp=sharing"",""กาฬสินธุ์!M242"")"),946914)</f>
        <v>946914</v>
      </c>
      <c r="O347" s="358">
        <f ca="1">+IF(L347&gt;0,N347*100/L347,0)</f>
        <v>37.930573136145874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IFERROR(__xludf.DUMMYFUNCTION("IMPORTRANGE(""https://docs.google.com/spreadsheets/d/1XL5vhW3sbDhbH9Cz0tuDiY8C3ctxq1tqvaCgkFb8cCA/edit?usp=sharing"",""กาฬสินธุ์!M244"")"),170338)</f>
        <v>170338</v>
      </c>
      <c r="O349" s="373">
        <f ca="1">+IF(L349&gt;0,N349*100/L349,0)</f>
        <v>29.547946155981126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IFERROR(__xludf.DUMMYFUNCTION("IMPORTRANGE(""https://docs.google.com/spreadsheets/d/1XL5vhW3sbDhbH9Cz0tuDiY8C3ctxq1tqvaCgkFb8cCA/edit?usp=sharing"",""กาฬสินธุ์!M247"")"),170338)</f>
        <v>170338</v>
      </c>
      <c r="O352" s="165">
        <f t="shared" ca="1" si="105"/>
        <v>29.547946155981126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IFERROR(__xludf.DUMMYFUNCTION("IMPORTRANGE(""https://docs.google.com/spreadsheets/d/1XL5vhW3sbDhbH9Cz0tuDiY8C3ctxq1tqvaCgkFb8cCA/edit?usp=sharing"",""กาฬสินธุ์!M249"")"),170338)</f>
        <v>170338</v>
      </c>
      <c r="O354" s="169">
        <f t="shared" ca="1" si="105"/>
        <v>29.547946155981126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IFERROR(__xludf.DUMMYFUNCTION("IMPORTRANGE(""https://docs.google.com/spreadsheets/d/1XL5vhW3sbDhbH9Cz0tuDiY8C3ctxq1tqvaCgkFb8cCA/edit?usp=sharing"",""กาฬสินธุ์!M252"")"),72348)</f>
        <v>72348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IFERROR(__xludf.DUMMYFUNCTION("IMPORTRANGE(""https://docs.google.com/spreadsheets/d/1XL5vhW3sbDhbH9Cz0tuDiY8C3ctxq1tqvaCgkFb8cCA/edit?usp=sharing"",""กาฬสินธุ์!M253"")"),24790)</f>
        <v>24790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IFERROR(__xludf.DUMMYFUNCTION("IMPORTRANGE(""https://docs.google.com/spreadsheets/d/1XL5vhW3sbDhbH9Cz0tuDiY8C3ctxq1tqvaCgkFb8cCA/edit?usp=sharing"",""กาฬสินธุ์!M275"")"),292037)</f>
        <v>292037</v>
      </c>
      <c r="O380" s="373">
        <f ca="1">+IF(L380&gt;0,N380*100/L380,0)</f>
        <v>28.393905806401431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IFERROR(__xludf.DUMMYFUNCTION("IMPORTRANGE(""https://docs.google.com/spreadsheets/d/1XL5vhW3sbDhbH9Cz0tuDiY8C3ctxq1tqvaCgkFb8cCA/edit?usp=sharing"",""กาฬสินธุ์!M278"")"),292037)</f>
        <v>292037</v>
      </c>
      <c r="O383" s="165">
        <f t="shared" ca="1" si="109"/>
        <v>28.393905806401431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IFERROR(__xludf.DUMMYFUNCTION("IMPORTRANGE(""https://docs.google.com/spreadsheets/d/1XL5vhW3sbDhbH9Cz0tuDiY8C3ctxq1tqvaCgkFb8cCA/edit?usp=sharing"",""กาฬสินธุ์!M280"")"),292037)</f>
        <v>292037</v>
      </c>
      <c r="O385" s="169">
        <f t="shared" ca="1" si="109"/>
        <v>28.393905806401431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IFERROR(__xludf.DUMMYFUNCTION("IMPORTRANGE(""https://docs.google.com/spreadsheets/d/1XL5vhW3sbDhbH9Cz0tuDiY8C3ctxq1tqvaCgkFb8cCA/edit?usp=sharing"",""กาฬสินธุ์!M281"")"),190610)</f>
        <v>190610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IFERROR(__xludf.DUMMYFUNCTION("IMPORTRANGE(""https://docs.google.com/spreadsheets/d/1XL5vhW3sbDhbH9Cz0tuDiY8C3ctxq1tqvaCgkFb8cCA/edit?usp=sharing"",""กาฬสินธุ์!M283"")"),71677)</f>
        <v>71677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IFERROR(__xludf.DUMMYFUNCTION("IMPORTRANGE(""https://docs.google.com/spreadsheets/d/1XL5vhW3sbDhbH9Cz0tuDiY8C3ctxq1tqvaCgkFb8cCA/edit?usp=sharing"",""กาฬสินธุ์!M284"")"),29750)</f>
        <v>29750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IFERROR(__xludf.DUMMYFUNCTION("IMPORTRANGE(""https://docs.google.com/spreadsheets/d/1XL5vhW3sbDhbH9Cz0tuDiY8C3ctxq1tqvaCgkFb8cCA/edit?usp=sharing"",""กาฬสินธุ์!M296"")"),85320)</f>
        <v>85320</v>
      </c>
      <c r="O401" s="373">
        <f ca="1">+IF(L401&gt;0,N401*100/L401,0)</f>
        <v>64.778680434287452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IFERROR(__xludf.DUMMYFUNCTION("IMPORTRANGE(""https://docs.google.com/spreadsheets/d/1XL5vhW3sbDhbH9Cz0tuDiY8C3ctxq1tqvaCgkFb8cCA/edit?usp=sharing"",""กาฬสินธุ์!M299"")"),85320)</f>
        <v>85320</v>
      </c>
      <c r="O404" s="169">
        <f t="shared" ca="1" si="112"/>
        <v>64.778680434287452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IFERROR(__xludf.DUMMYFUNCTION("IMPORTRANGE(""https://docs.google.com/spreadsheets/d/1XL5vhW3sbDhbH9Cz0tuDiY8C3ctxq1tqvaCgkFb8cCA/edit?usp=sharing"",""กาฬสินธุ์!M301"")"),85320)</f>
        <v>85320</v>
      </c>
      <c r="O406" s="169">
        <f t="shared" ca="1" si="112"/>
        <v>64.778680434287452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IFERROR(__xludf.DUMMYFUNCTION("IMPORTRANGE(""https://docs.google.com/spreadsheets/d/1XL5vhW3sbDhbH9Cz0tuDiY8C3ctxq1tqvaCgkFb8cCA/edit?usp=sharing"",""กาฬสินธุ์!M302"")"),48820)</f>
        <v>48820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IFERROR(__xludf.DUMMYFUNCTION("IMPORTRANGE(""https://docs.google.com/spreadsheets/d/1XL5vhW3sbDhbH9Cz0tuDiY8C3ctxq1tqvaCgkFb8cCA/edit?usp=sharing"",""กาฬสินธุ์!M305"")"),11000)</f>
        <v>11000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IFERROR(__xludf.DUMMYFUNCTION("IMPORTRANGE(""https://docs.google.com/spreadsheets/d/1XL5vhW3sbDhbH9Cz0tuDiY8C3ctxq1tqvaCgkFb8cCA/edit?usp=sharing"",""กาฬสินธุ์!M330"")"),127909)</f>
        <v>127909</v>
      </c>
      <c r="O435" s="412">
        <f t="shared" ref="O435:O439" ca="1" si="114">+IF(L435&gt;0,N435*100/L435,0)</f>
        <v>76.13630952380953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IFERROR(__xludf.DUMMYFUNCTION("IMPORTRANGE(""https://docs.google.com/spreadsheets/d/1XL5vhW3sbDhbH9Cz0tuDiY8C3ctxq1tqvaCgkFb8cCA/edit?usp=sharing"",""กาฬสินธุ์!M332"")"),127909)</f>
        <v>127909</v>
      </c>
      <c r="O437" s="169">
        <f t="shared" ca="1" si="114"/>
        <v>76.13630952380953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IFERROR(__xludf.DUMMYFUNCTION("IMPORTRANGE(""https://docs.google.com/spreadsheets/d/1XL5vhW3sbDhbH9Cz0tuDiY8C3ctxq1tqvaCgkFb8cCA/edit?usp=sharing"",""กาฬสินธุ์!M334"")"),127909)</f>
        <v>127909</v>
      </c>
      <c r="O439" s="169">
        <f t="shared" ca="1" si="114"/>
        <v>76.13630952380953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IFERROR(__xludf.DUMMYFUNCTION("IMPORTRANGE(""https://docs.google.com/spreadsheets/d/1XL5vhW3sbDhbH9Cz0tuDiY8C3ctxq1tqvaCgkFb8cCA/edit?usp=sharing"",""กาฬสินธุ์!M335"")"),68945)</f>
        <v>68945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IFERROR(__xludf.DUMMYFUNCTION("IMPORTRANGE(""https://docs.google.com/spreadsheets/d/1XL5vhW3sbDhbH9Cz0tuDiY8C3ctxq1tqvaCgkFb8cCA/edit?usp=sharing"",""กาฬสินธุ์!M338"")"),58964)</f>
        <v>58964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IFERROR(__xludf.DUMMYFUNCTION("IMPORTRANGE(""https://docs.google.com/spreadsheets/d/1XL5vhW3sbDhbH9Cz0tuDiY8C3ctxq1tqvaCgkFb8cCA/edit?usp=sharing"",""กาฬสินธุ์!M350"")"),103935)</f>
        <v>103935</v>
      </c>
      <c r="O455" s="373">
        <f t="shared" ref="O455:O459" ca="1" si="116">+IF(L455&gt;0,N455*100/L455,0)</f>
        <v>39.442525900345338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IFERROR(__xludf.DUMMYFUNCTION("IMPORTRANGE(""https://docs.google.com/spreadsheets/d/1XL5vhW3sbDhbH9Cz0tuDiY8C3ctxq1tqvaCgkFb8cCA/edit?usp=sharing"",""กาฬสินธุ์!M352"")"),103935)</f>
        <v>103935</v>
      </c>
      <c r="O457" s="169">
        <f t="shared" ca="1" si="116"/>
        <v>39.442525900345338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IFERROR(__xludf.DUMMYFUNCTION("IMPORTRANGE(""https://docs.google.com/spreadsheets/d/1XL5vhW3sbDhbH9Cz0tuDiY8C3ctxq1tqvaCgkFb8cCA/edit?usp=sharing"",""กาฬสินธุ์!M354"")"),103935)</f>
        <v>103935</v>
      </c>
      <c r="O459" s="169">
        <f t="shared" ca="1" si="116"/>
        <v>39.442525900345338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IFERROR(__xludf.DUMMYFUNCTION("IMPORTRANGE(""https://docs.google.com/spreadsheets/d/1XL5vhW3sbDhbH9Cz0tuDiY8C3ctxq1tqvaCgkFb8cCA/edit?usp=sharing"",""กาฬสินธุ์!M358"")"),103935)</f>
        <v>103935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IFERROR(__xludf.DUMMYFUNCTION("IMPORTRANGE(""https://docs.google.com/spreadsheets/d/1XL5vhW3sbDhbH9Cz0tuDiY8C3ctxq1tqvaCgkFb8cCA/edit?usp=sharing"",""กาฬสินธุ์!J392"")"),1075)</f>
        <v>1075</v>
      </c>
      <c r="K497" s="444">
        <f t="shared" ca="1" si="117"/>
        <v>60.906515580736546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IFERROR(__xludf.DUMMYFUNCTION("IMPORTRANGE(""https://docs.google.com/spreadsheets/d/1XL5vhW3sbDhbH9Cz0tuDiY8C3ctxq1tqvaCgkFb8cCA/edit?usp=sharing"",""กาฬสินธุ์!J393"")"),1075)</f>
        <v>1075</v>
      </c>
      <c r="K498" s="202">
        <f t="shared" ca="1" si="117"/>
        <v>60.906515580736546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IFERROR(__xludf.DUMMYFUNCTION("IMPORTRANGE(""https://docs.google.com/spreadsheets/d/1XL5vhW3sbDhbH9Cz0tuDiY8C3ctxq1tqvaCgkFb8cCA/edit?usp=sharing"",""กาฬสินธุ์!J395"")"),801)</f>
        <v>801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IFERROR(__xludf.DUMMYFUNCTION("IMPORTRANGE(""https://docs.google.com/spreadsheets/d/1XL5vhW3sbDhbH9Cz0tuDiY8C3ctxq1tqvaCgkFb8cCA/edit?usp=sharing"",""กาฬสินธุ์!J397"")"),791)</f>
        <v>791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IFERROR(__xludf.DUMMYFUNCTION("IMPORTRANGE(""https://docs.google.com/spreadsheets/d/1XL5vhW3sbDhbH9Cz0tuDiY8C3ctxq1tqvaCgkFb8cCA/edit?usp=sharing"",""กาฬสินธุ์!J398"")"),69)</f>
        <v>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IFERROR(__xludf.DUMMYFUNCTION("IMPORTRANGE(""https://docs.google.com/spreadsheets/d/1XL5vhW3sbDhbH9Cz0tuDiY8C3ctxq1tqvaCgkFb8cCA/edit?usp=sharing"",""กาฬสินธุ์!J399"")"),10)</f>
        <v>10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IFERROR(__xludf.DUMMYFUNCTION("IMPORTRANGE(""https://docs.google.com/spreadsheets/d/1XL5vhW3sbDhbH9Cz0tuDiY8C3ctxq1tqvaCgkFb8cCA/edit?usp=sharing"",""กาฬสินธุ์!J459"")"),2499)</f>
        <v>2499</v>
      </c>
      <c r="K564" s="372">
        <f ca="1">IF(I564&gt;0,J564*100/I564,0)</f>
        <v>108.65217391304348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IFERROR(__xludf.DUMMYFUNCTION("IMPORTRANGE(""https://docs.google.com/spreadsheets/d/1XL5vhW3sbDhbH9Cz0tuDiY8C3ctxq1tqvaCgkFb8cCA/edit?usp=sharing"",""กาฬสินธุ์!M459"")"),106946)</f>
        <v>106946</v>
      </c>
      <c r="O564" s="373">
        <f t="shared" ref="O564:O568" ca="1" si="122">+IF(L564&gt;0,N564*100/L564,0)</f>
        <v>74.766498881431772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IFERROR(__xludf.DUMMYFUNCTION("IMPORTRANGE(""https://docs.google.com/spreadsheets/d/1XL5vhW3sbDhbH9Cz0tuDiY8C3ctxq1tqvaCgkFb8cCA/edit?usp=sharing"",""กาฬสินธุ์!M461"")"),106946)</f>
        <v>106946</v>
      </c>
      <c r="O566" s="169">
        <f t="shared" ca="1" si="122"/>
        <v>74.766498881431772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IFERROR(__xludf.DUMMYFUNCTION("IMPORTRANGE(""https://docs.google.com/spreadsheets/d/1XL5vhW3sbDhbH9Cz0tuDiY8C3ctxq1tqvaCgkFb8cCA/edit?usp=sharing"",""กาฬสินธุ์!M463"")"),106946)</f>
        <v>106946</v>
      </c>
      <c r="O568" s="169">
        <f t="shared" ca="1" si="122"/>
        <v>74.766498881431772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IFERROR(__xludf.DUMMYFUNCTION("IMPORTRANGE(""https://docs.google.com/spreadsheets/d/1XL5vhW3sbDhbH9Cz0tuDiY8C3ctxq1tqvaCgkFb8cCA/edit?usp=sharing"",""กาฬสินธุ์!M466"")"),72386)</f>
        <v>72386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IFERROR(__xludf.DUMMYFUNCTION("IMPORTRANGE(""https://docs.google.com/spreadsheets/d/1XL5vhW3sbDhbH9Cz0tuDiY8C3ctxq1tqvaCgkFb8cCA/edit?usp=sharing"",""กาฬสินธุ์!M467"")"),34560)</f>
        <v>34560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IFERROR(__xludf.DUMMYFUNCTION("IMPORTRANGE(""https://docs.google.com/spreadsheets/d/1XL5vhW3sbDhbH9Cz0tuDiY8C3ctxq1tqvaCgkFb8cCA/edit?usp=sharing"",""กาฬสินธุ์!J468"")"),2499)</f>
        <v>2499</v>
      </c>
      <c r="K573" s="202">
        <f ca="1">IF(I573&gt;0,J573*100/I573,0)</f>
        <v>108.65217391304348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IFERROR(__xludf.DUMMYFUNCTION("IMPORTRANGE(""https://docs.google.com/spreadsheets/d/1XL5vhW3sbDhbH9Cz0tuDiY8C3ctxq1tqvaCgkFb8cCA/edit?usp=sharing"",""กาฬสินธุ์!J472"")"),2324)</f>
        <v>2324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IFERROR(__xludf.DUMMYFUNCTION("IMPORTRANGE(""https://docs.google.com/spreadsheets/d/1XL5vhW3sbDhbH9Cz0tuDiY8C3ctxq1tqvaCgkFb8cCA/edit?usp=sharing"",""กาฬสินธุ์!J523"")"),2579398.29)</f>
        <v>2579398.29</v>
      </c>
      <c r="K628" s="343">
        <f t="shared" ref="K628:K635" ca="1" si="129">IF(I628&gt;0,J628*100/I628,0)</f>
        <v>95.983865902985769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IFERROR(__xludf.DUMMYFUNCTION("IMPORTRANGE(""https://docs.google.com/spreadsheets/d/1XL5vhW3sbDhbH9Cz0tuDiY8C3ctxq1tqvaCgkFb8cCA/edit?usp=sharing"",""กาฬสินธุ์!J524"")"),169)</f>
        <v>169</v>
      </c>
      <c r="K629" s="343">
        <f t="shared" ca="1" si="129"/>
        <v>93.888888888888886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IFERROR(__xludf.DUMMYFUNCTION("IMPORTRANGE(""https://docs.google.com/spreadsheets/d/1XL5vhW3sbDhbH9Cz0tuDiY8C3ctxq1tqvaCgkFb8cCA/edit?usp=sharing"",""กาฬสินธุ์!J525"")"),2494556.02)</f>
        <v>2494556.02</v>
      </c>
      <c r="K630" s="343">
        <f t="shared" ca="1" si="129"/>
        <v>18.671702028309682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IFERROR(__xludf.DUMMYFUNCTION("IMPORTRANGE(""https://docs.google.com/spreadsheets/d/1XL5vhW3sbDhbH9Cz0tuDiY8C3ctxq1tqvaCgkFb8cCA/edit?usp=sharing"",""กาฬสินธุ์!J526"")"),247)</f>
        <v>247</v>
      </c>
      <c r="K631" s="343">
        <f t="shared" ca="1" si="129"/>
        <v>39.838709677419352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IFERROR(__xludf.DUMMYFUNCTION("IMPORTRANGE(""https://docs.google.com/spreadsheets/d/1XL5vhW3sbDhbH9Cz0tuDiY8C3ctxq1tqvaCgkFb8cCA/edit?usp=sharing"",""กาฬสินธุ์!J527"")"),277798.47)</f>
        <v>277798.46999999997</v>
      </c>
      <c r="K632" s="343">
        <f t="shared" ca="1" si="129"/>
        <v>10.325224355017628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IFERROR(__xludf.DUMMYFUNCTION("IMPORTRANGE(""https://docs.google.com/spreadsheets/d/1XL5vhW3sbDhbH9Cz0tuDiY8C3ctxq1tqvaCgkFb8cCA/edit?usp=sharing"",""กาฬสินธุ์!J528"")"),109)</f>
        <v>109</v>
      </c>
      <c r="K633" s="343">
        <f t="shared" ca="1" si="129"/>
        <v>78.417266187050359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552"/>
      <c r="B635" s="553"/>
      <c r="C635" s="553"/>
      <c r="D635" s="554"/>
      <c r="E635" s="555"/>
      <c r="F635" s="555"/>
      <c r="G635" s="556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IFERROR(__xludf.DUMMYFUNCTION("IMPORTRANGE(""https://docs.google.com/spreadsheets/d/1XL5vhW3sbDhbH9Cz0tuDiY8C3ctxq1tqvaCgkFb8cCA/edit?usp=sharing"",""กาฬสินธุ์!I530"")"),196)</f>
        <v>196</v>
      </c>
      <c r="J635" s="504">
        <f ca="1">IFERROR(__xludf.DUMMYFUNCTION("IMPORTRANGE(""https://docs.google.com/spreadsheets/d/1XL5vhW3sbDhbH9Cz0tuDiY8C3ctxq1tqvaCgkFb8cCA/edit?usp=sharing"",""กาฬสินธุ์!J530"")"),147)</f>
        <v>147</v>
      </c>
      <c r="K635" s="486">
        <f t="shared" ca="1" si="129"/>
        <v>75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960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0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2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960</v>
      </c>
      <c r="M638" s="570"/>
      <c r="N638" s="571">
        <f ca="1">SUM(N639:N640)</f>
        <v>0</v>
      </c>
      <c r="O638" s="571">
        <f t="shared" ca="1" si="130"/>
        <v>0</v>
      </c>
      <c r="P638" s="52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2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960</v>
      </c>
      <c r="M640" s="570"/>
      <c r="N640" s="571">
        <f ca="1">SUM(N641:N644)</f>
        <v>0</v>
      </c>
      <c r="O640" s="571">
        <f t="shared" ca="1" si="130"/>
        <v>0</v>
      </c>
      <c r="P640" s="52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2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2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2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2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1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IFERROR(__xludf.DUMMYFUNCTION("IMPORTRANGE(""https://docs.google.com/spreadsheets/d/1XL5vhW3sbDhbH9Cz0tuDiY8C3ctxq1tqvaCgkFb8cCA/edit#gid=346597447"",""กาฬสินธุ์!J541"")"),0)</f>
        <v>0</v>
      </c>
      <c r="K646" s="568"/>
      <c r="L646" s="570"/>
      <c r="M646" s="570"/>
      <c r="N646" s="582"/>
      <c r="O646" s="568"/>
      <c r="P646" s="51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IFERROR(__xludf.DUMMYFUNCTION("IMPORTRANGE(""https://docs.google.com/spreadsheets/d/1XL5vhW3sbDhbH9Cz0tuDiY8C3ctxq1tqvaCgkFb8cCA/edit#gid=346597447"",""กาฬสินธุ์!J542"")"),0)</f>
        <v>0</v>
      </c>
      <c r="K647" s="568"/>
      <c r="L647" s="570"/>
      <c r="M647" s="570"/>
      <c r="N647" s="570"/>
      <c r="O647" s="568"/>
      <c r="P647" s="51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IFERROR(__xludf.DUMMYFUNCTION("IMPORTRANGE(""https://docs.google.com/spreadsheets/d/1XL5vhW3sbDhbH9Cz0tuDiY8C3ctxq1tqvaCgkFb8cCA/edit#gid=346597447"",""กาฬสินธุ์!I543"")"),0)</f>
        <v>0</v>
      </c>
      <c r="J648" s="585">
        <f ca="1">IFERROR(__xludf.DUMMYFUNCTION("IMPORTRANGE(""https://docs.google.com/spreadsheets/d/1XL5vhW3sbDhbH9Cz0tuDiY8C3ctxq1tqvaCgkFb8cCA/edit#gid=346597447"",""กาฬสินธุ์!J543"")"),0)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IFERROR(__xludf.DUMMYFUNCTION("IMPORTRANGE(""https://docs.google.com/spreadsheets/d/1XL5vhW3sbDhbH9Cz0tuDiY8C3ctxq1tqvaCgkFb8cCA/edit#gid=346597447"",""กาฬสินธุ์!L543"")"),0)</f>
        <v>0</v>
      </c>
      <c r="M648" s="570"/>
      <c r="N648" s="587">
        <f ca="1">IFERROR(__xludf.DUMMYFUNCTION("IMPORTRANGE(""https://docs.google.com/spreadsheets/d/1XL5vhW3sbDhbH9Cz0tuDiY8C3ctxq1tqvaCgkFb8cCA/edit#gid=346597447"",""กาฬสินธุ์!M543"")"),0)</f>
        <v>0</v>
      </c>
      <c r="O648" s="586">
        <f t="shared" ref="O648:O651" ca="1" si="132">IF(L648&gt;0,N648*100/L648,0)</f>
        <v>0</v>
      </c>
      <c r="P648" s="534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IFERROR(__xludf.DUMMYFUNCTION("IMPORTRANGE(""https://docs.google.com/spreadsheets/d/1XL5vhW3sbDhbH9Cz0tuDiY8C3ctxq1tqvaCgkFb8cCA/edit#gid=346597447"",""กาฬสินธุ์!I544"")"),5)</f>
        <v>5</v>
      </c>
      <c r="J649" s="585">
        <f ca="1">IFERROR(__xludf.DUMMYFUNCTION("IMPORTRANGE(""https://docs.google.com/spreadsheets/d/1XL5vhW3sbDhbH9Cz0tuDiY8C3ctxq1tqvaCgkFb8cCA/edit#gid=346597447"",""กาฬสินธุ์!J544"")"),0)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IFERROR(__xludf.DUMMYFUNCTION("IMPORTRANGE(""https://docs.google.com/spreadsheets/d/1XL5vhW3sbDhbH9Cz0tuDiY8C3ctxq1tqvaCgkFb8cCA/edit#gid=346597447"",""กาฬสินธุ์!L544"")"),600)</f>
        <v>600</v>
      </c>
      <c r="M649" s="570"/>
      <c r="N649" s="588">
        <v>0</v>
      </c>
      <c r="O649" s="586">
        <f t="shared" ca="1" si="132"/>
        <v>0</v>
      </c>
      <c r="P649" s="534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IFERROR(__xludf.DUMMYFUNCTION("IMPORTRANGE(""https://docs.google.com/spreadsheets/d/1XL5vhW3sbDhbH9Cz0tuDiY8C3ctxq1tqvaCgkFb8cCA/edit#gid=346597447"",""กาฬสินธุ์!I545"")"),0)</f>
        <v>0</v>
      </c>
      <c r="J650" s="585">
        <f ca="1">IFERROR(__xludf.DUMMYFUNCTION("IMPORTRANGE(""https://docs.google.com/spreadsheets/d/1XL5vhW3sbDhbH9Cz0tuDiY8C3ctxq1tqvaCgkFb8cCA/edit#gid=346597447"",""กาฬสินธุ์!J545"")"),0)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IFERROR(__xludf.DUMMYFUNCTION("IMPORTRANGE(""https://docs.google.com/spreadsheets/d/1XL5vhW3sbDhbH9Cz0tuDiY8C3ctxq1tqvaCgkFb8cCA/edit#gid=346597447"",""กาฬสินธุ์!L545"")"),0)</f>
        <v>0</v>
      </c>
      <c r="M650" s="570"/>
      <c r="N650" s="587">
        <f ca="1">IFERROR(__xludf.DUMMYFUNCTION("IMPORTRANGE(""https://docs.google.com/spreadsheets/d/1XL5vhW3sbDhbH9Cz0tuDiY8C3ctxq1tqvaCgkFb8cCA/edit#gid=346597447"",""กาฬสินธุ์!M545"")"),0)</f>
        <v>0</v>
      </c>
      <c r="O650" s="586">
        <f t="shared" ca="1" si="132"/>
        <v>0</v>
      </c>
      <c r="P650" s="534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IFERROR(__xludf.DUMMYFUNCTION("IMPORTRANGE(""https://docs.google.com/spreadsheets/d/1XL5vhW3sbDhbH9Cz0tuDiY8C3ctxq1tqvaCgkFb8cCA/edit#gid=346597447"",""กาฬสินธุ์!I546"")"),0)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IFERROR(__xludf.DUMMYFUNCTION("IMPORTRANGE(""https://docs.google.com/spreadsheets/d/1XL5vhW3sbDhbH9Cz0tuDiY8C3ctxq1tqvaCgkFb8cCA/edit#gid=346597447"",""กาฬสินธุ์!L546"")"),0)</f>
        <v>0</v>
      </c>
      <c r="M651" s="570"/>
      <c r="N651" s="587">
        <f ca="1">IFERROR(__xludf.DUMMYFUNCTION("IMPORTRANGE(""https://docs.google.com/spreadsheets/d/1XL5vhW3sbDhbH9Cz0tuDiY8C3ctxq1tqvaCgkFb8cCA/edit#gid=346597447"",""กาฬสินธุ์!M546"")"),0)</f>
        <v>0</v>
      </c>
      <c r="O651" s="586">
        <f t="shared" ca="1" si="132"/>
        <v>0</v>
      </c>
      <c r="P651" s="534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IFERROR(__xludf.DUMMYFUNCTION("IMPORTRANGE(""https://docs.google.com/spreadsheets/d/1XL5vhW3sbDhbH9Cz0tuDiY8C3ctxq1tqvaCgkFb8cCA/edit#gid=346597447"",""กาฬสินธุ์!J547"")"),0)</f>
        <v>0</v>
      </c>
      <c r="K652" s="586"/>
      <c r="L652" s="570"/>
      <c r="M652" s="570"/>
      <c r="N652" s="570"/>
      <c r="O652" s="568"/>
      <c r="P652" s="51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IFERROR(__xludf.DUMMYFUNCTION("IMPORTRANGE(""https://docs.google.com/spreadsheets/d/1XL5vhW3sbDhbH9Cz0tuDiY8C3ctxq1tqvaCgkFb8cCA/edit#gid=346597447"",""กาฬสินธุ์!J548"")"),0)</f>
        <v>0</v>
      </c>
      <c r="K653" s="586"/>
      <c r="L653" s="570"/>
      <c r="M653" s="570"/>
      <c r="N653" s="570"/>
      <c r="O653" s="568"/>
      <c r="P653" s="51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1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IFERROR(__xludf.DUMMYFUNCTION("IMPORTRANGE(""https://docs.google.com/spreadsheets/d/1XL5vhW3sbDhbH9Cz0tuDiY8C3ctxq1tqvaCgkFb8cCA/edit#gid=346597447"",""กาฬสินธุ์!J550"")"),0)</f>
        <v>0</v>
      </c>
      <c r="K655" s="586"/>
      <c r="L655" s="570"/>
      <c r="M655" s="570"/>
      <c r="N655" s="570"/>
      <c r="O655" s="568"/>
      <c r="P655" s="51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IFERROR(__xludf.DUMMYFUNCTION("IMPORTRANGE(""https://docs.google.com/spreadsheets/d/1XL5vhW3sbDhbH9Cz0tuDiY8C3ctxq1tqvaCgkFb8cCA/edit#gid=346597447"",""กาฬสินธุ์!J551"")"),0)</f>
        <v>0</v>
      </c>
      <c r="K656" s="586"/>
      <c r="L656" s="570"/>
      <c r="M656" s="570"/>
      <c r="N656" s="570"/>
      <c r="O656" s="568"/>
      <c r="P656" s="51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IFERROR(__xludf.DUMMYFUNCTION("IMPORTRANGE(""https://docs.google.com/spreadsheets/d/1XL5vhW3sbDhbH9Cz0tuDiY8C3ctxq1tqvaCgkFb8cCA/edit#gid=346597447"",""กาฬสินธุ์!J552"")"),0)</f>
        <v>0</v>
      </c>
      <c r="K657" s="586"/>
      <c r="L657" s="570"/>
      <c r="M657" s="570"/>
      <c r="N657" s="570"/>
      <c r="O657" s="568"/>
      <c r="P657" s="51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IFERROR(__xludf.DUMMYFUNCTION("IMPORTRANGE(""https://docs.google.com/spreadsheets/d/1XL5vhW3sbDhbH9Cz0tuDiY8C3ctxq1tqvaCgkFb8cCA/edit#gid=346597447"",""กาฬสินธุ์!J553"")"),0)</f>
        <v>0</v>
      </c>
      <c r="K658" s="586"/>
      <c r="L658" s="570"/>
      <c r="M658" s="570"/>
      <c r="N658" s="570"/>
      <c r="O658" s="568"/>
      <c r="P658" s="51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IFERROR(__xludf.DUMMYFUNCTION("IMPORTRANGE(""https://docs.google.com/spreadsheets/d/1XL5vhW3sbDhbH9Cz0tuDiY8C3ctxq1tqvaCgkFb8cCA/edit#gid=346597447"",""กาฬสินธุ์!J554"")"),0)</f>
        <v>0</v>
      </c>
      <c r="K659" s="586"/>
      <c r="L659" s="570"/>
      <c r="M659" s="570"/>
      <c r="N659" s="570"/>
      <c r="O659" s="568"/>
      <c r="P659" s="51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IFERROR(__xludf.DUMMYFUNCTION("IMPORTRANGE(""https://docs.google.com/spreadsheets/d/1XL5vhW3sbDhbH9Cz0tuDiY8C3ctxq1tqvaCgkFb8cCA/edit#gid=346597447"",""กาฬสินธุ์!J555"")"),0)</f>
        <v>0</v>
      </c>
      <c r="K660" s="586"/>
      <c r="L660" s="570"/>
      <c r="M660" s="570"/>
      <c r="N660" s="570"/>
      <c r="O660" s="568"/>
      <c r="P660" s="51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IFERROR(__xludf.DUMMYFUNCTION("IMPORTRANGE(""https://docs.google.com/spreadsheets/d/1XL5vhW3sbDhbH9Cz0tuDiY8C3ctxq1tqvaCgkFb8cCA/edit#gid=346597447"",""กาฬสินธุ์!J556"")"),0)</f>
        <v>0</v>
      </c>
      <c r="K661" s="586"/>
      <c r="L661" s="571">
        <f ca="1">IFERROR(__xludf.DUMMYFUNCTION("IMPORTRANGE(""https://docs.google.com/spreadsheets/d/1XL5vhW3sbDhbH9Cz0tuDiY8C3ctxq1tqvaCgkFb8cCA/edit#gid=346597447"",""กาฬสินธุ์!L556"")"),0)</f>
        <v>0</v>
      </c>
      <c r="M661" s="570"/>
      <c r="N661" s="587">
        <f ca="1">IFERROR(__xludf.DUMMYFUNCTION("IMPORTRANGE(""https://docs.google.com/spreadsheets/d/1XL5vhW3sbDhbH9Cz0tuDiY8C3ctxq1tqvaCgkFb8cCA/edit#gid=346597447"",""กาฬสินธุ์!M556"")"),0)</f>
        <v>0</v>
      </c>
      <c r="O661" s="586">
        <f ca="1">IF(L661&gt;0,N661*100/L661,0)</f>
        <v>0</v>
      </c>
      <c r="P661" s="534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IFERROR(__xludf.DUMMYFUNCTION("IMPORTRANGE(""https://docs.google.com/spreadsheets/d/1XL5vhW3sbDhbH9Cz0tuDiY8C3ctxq1tqvaCgkFb8cCA/edit#gid=346597447"",""กาฬสินธุ์!J557"")"),0)</f>
        <v>0</v>
      </c>
      <c r="K662" s="586"/>
      <c r="L662" s="570"/>
      <c r="M662" s="570"/>
      <c r="N662" s="570"/>
      <c r="O662" s="568"/>
      <c r="P662" s="51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IFERROR(__xludf.DUMMYFUNCTION("IMPORTRANGE(""https://docs.google.com/spreadsheets/d/1XL5vhW3sbDhbH9Cz0tuDiY8C3ctxq1tqvaCgkFb8cCA/edit#gid=346597447"",""กาฬสินธุ์!I558"")"),0)</f>
        <v>0</v>
      </c>
      <c r="J663" s="585">
        <f ca="1">IFERROR(__xludf.DUMMYFUNCTION("IMPORTRANGE(""https://docs.google.com/spreadsheets/d/1XL5vhW3sbDhbH9Cz0tuDiY8C3ctxq1tqvaCgkFb8cCA/edit#gid=346597447"",""กาฬสินธุ์!J558"")"),0)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1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1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IFERROR(__xludf.DUMMYFUNCTION("IMPORTRANGE(""https://docs.google.com/spreadsheets/d/1XL5vhW3sbDhbH9Cz0tuDiY8C3ctxq1tqvaCgkFb8cCA/edit#gid=346597447"",""กาฬสินธุ์!I560"")"),3)</f>
        <v>3</v>
      </c>
      <c r="J665" s="585">
        <f ca="1">IFERROR(__xludf.DUMMYFUNCTION("IMPORTRANGE(""https://docs.google.com/spreadsheets/d/1XL5vhW3sbDhbH9Cz0tuDiY8C3ctxq1tqvaCgkFb8cCA/edit#gid=346597447"",""กาฬสินธุ์!J560"")"),0)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IFERROR(__xludf.DUMMYFUNCTION("IMPORTRANGE(""https://docs.google.com/spreadsheets/d/1XL5vhW3sbDhbH9Cz0tuDiY8C3ctxq1tqvaCgkFb8cCA/edit#gid=346597447"",""กาฬสินธุ์!L560"")"),360)</f>
        <v>360</v>
      </c>
      <c r="M665" s="570"/>
      <c r="N665" s="587">
        <f ca="1">IFERROR(__xludf.DUMMYFUNCTION("IMPORTRANGE(""https://docs.google.com/spreadsheets/d/1XL5vhW3sbDhbH9Cz0tuDiY8C3ctxq1tqvaCgkFb8cCA/edit#gid=346597447"",""กาฬสินธุ์!M560"")"),0)</f>
        <v>0</v>
      </c>
      <c r="O665" s="586">
        <f ca="1">IF(L665&gt;0,N665*100/L665,0)</f>
        <v>0</v>
      </c>
      <c r="P665" s="534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IFERROR(__xludf.DUMMYFUNCTION("IMPORTRANGE(""https://docs.google.com/spreadsheets/d/1XL5vhW3sbDhbH9Cz0tuDiY8C3ctxq1tqvaCgkFb8cCA/edit#gid=346597447"",""กาฬสินธุ์!J561"")"),0)</f>
        <v>0</v>
      </c>
      <c r="K666" s="586"/>
      <c r="L666" s="570"/>
      <c r="M666" s="570"/>
      <c r="N666" s="570"/>
      <c r="O666" s="568"/>
      <c r="P666" s="51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IFERROR(__xludf.DUMMYFUNCTION("IMPORTRANGE(""https://docs.google.com/spreadsheets/d/1XL5vhW3sbDhbH9Cz0tuDiY8C3ctxq1tqvaCgkFb8cCA/edit#gid=346597447"",""กาฬสินธุ์!J562"")"),0)</f>
        <v>0</v>
      </c>
      <c r="K667" s="586"/>
      <c r="L667" s="570"/>
      <c r="M667" s="570"/>
      <c r="N667" s="570"/>
      <c r="O667" s="568"/>
      <c r="P667" s="51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IFERROR(__xludf.DUMMYFUNCTION("IMPORTRANGE(""https://docs.google.com/spreadsheets/d/1XL5vhW3sbDhbH9Cz0tuDiY8C3ctxq1tqvaCgkFb8cCA/edit#gid=346597447"",""กาฬสินธุ์!I563"")"),0)</f>
        <v>0</v>
      </c>
      <c r="J668" s="585">
        <f ca="1">IFERROR(__xludf.DUMMYFUNCTION("IMPORTRANGE(""https://docs.google.com/spreadsheets/d/1XL5vhW3sbDhbH9Cz0tuDiY8C3ctxq1tqvaCgkFb8cCA/edit#gid=346597447"",""กาฬสินธุ์!J563"")"),0)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IFERROR(__xludf.DUMMYFUNCTION("IMPORTRANGE(""https://docs.google.com/spreadsheets/d/1XL5vhW3sbDhbH9Cz0tuDiY8C3ctxq1tqvaCgkFb8cCA/edit#gid=346597447"",""กาฬสินธุ์!L563"")"),0)</f>
        <v>0</v>
      </c>
      <c r="M668" s="570"/>
      <c r="N668" s="587">
        <f ca="1">IFERROR(__xludf.DUMMYFUNCTION("IMPORTRANGE(""https://docs.google.com/spreadsheets/d/1XL5vhW3sbDhbH9Cz0tuDiY8C3ctxq1tqvaCgkFb8cCA/edit#gid=346597447"",""กาฬสินธุ์!M563"")"),0)</f>
        <v>0</v>
      </c>
      <c r="O668" s="586">
        <f ca="1">IF(L668&gt;0,N668*100/L668,0)</f>
        <v>0</v>
      </c>
      <c r="P668" s="534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IFERROR(__xludf.DUMMYFUNCTION("IMPORTRANGE(""https://docs.google.com/spreadsheets/d/1XL5vhW3sbDhbH9Cz0tuDiY8C3ctxq1tqvaCgkFb8cCA/edit#gid=346597447"",""กาฬสินธุ์!J564"")"),0)</f>
        <v>0</v>
      </c>
      <c r="K669" s="586"/>
      <c r="L669" s="570"/>
      <c r="M669" s="570"/>
      <c r="N669" s="570"/>
      <c r="O669" s="568"/>
      <c r="P669" s="51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IFERROR(__xludf.DUMMYFUNCTION("IMPORTRANGE(""https://docs.google.com/spreadsheets/d/1XL5vhW3sbDhbH9Cz0tuDiY8C3ctxq1tqvaCgkFb8cCA/edit#gid=346597447"",""กาฬสินธุ์!J565"")"),0)</f>
        <v>0</v>
      </c>
      <c r="K670" s="586"/>
      <c r="L670" s="570"/>
      <c r="M670" s="570"/>
      <c r="N670" s="570"/>
      <c r="O670" s="568"/>
      <c r="P670" s="51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IFERROR(__xludf.DUMMYFUNCTION("IMPORTRANGE(""https://docs.google.com/spreadsheets/d/1XL5vhW3sbDhbH9Cz0tuDiY8C3ctxq1tqvaCgkFb8cCA/edit#gid=346597447"",""กาฬสินธุ์!I566"")"),0)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IFERROR(__xludf.DUMMYFUNCTION("IMPORTRANGE(""https://docs.google.com/spreadsheets/d/1XL5vhW3sbDhbH9Cz0tuDiY8C3ctxq1tqvaCgkFb8cCA/edit#gid=346597447"",""กาฬสินธุ์!L566"")"),0)</f>
        <v>0</v>
      </c>
      <c r="M671" s="570"/>
      <c r="N671" s="587">
        <f ca="1">IFERROR(__xludf.DUMMYFUNCTION("IMPORTRANGE(""https://docs.google.com/spreadsheets/d/1XL5vhW3sbDhbH9Cz0tuDiY8C3ctxq1tqvaCgkFb8cCA/edit#gid=346597447"",""กาฬสินธุ์!M566"")"),0)</f>
        <v>0</v>
      </c>
      <c r="O671" s="586">
        <f ca="1">IF(L671&gt;0,N671*100/L671,0)</f>
        <v>0</v>
      </c>
      <c r="P671" s="534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IFERROR(__xludf.DUMMYFUNCTION("IMPORTRANGE(""https://docs.google.com/spreadsheets/d/1XL5vhW3sbDhbH9Cz0tuDiY8C3ctxq1tqvaCgkFb8cCA/edit#gid=346597447"",""กาฬสินธุ์!J567"")"),0)</f>
        <v>0</v>
      </c>
      <c r="K672" s="586"/>
      <c r="L672" s="570"/>
      <c r="M672" s="570"/>
      <c r="N672" s="570"/>
      <c r="O672" s="568"/>
      <c r="P672" s="51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IFERROR(__xludf.DUMMYFUNCTION("IMPORTRANGE(""https://docs.google.com/spreadsheets/d/1XL5vhW3sbDhbH9Cz0tuDiY8C3ctxq1tqvaCgkFb8cCA/edit#gid=346597447"",""กาฬสินธุ์!J568"")"),0)</f>
        <v>0</v>
      </c>
      <c r="K673" s="586"/>
      <c r="L673" s="570"/>
      <c r="M673" s="570"/>
      <c r="N673" s="570"/>
      <c r="O673" s="568"/>
      <c r="P673" s="51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IFERROR(__xludf.DUMMYFUNCTION("IMPORTRANGE(""https://docs.google.com/spreadsheets/d/1XL5vhW3sbDhbH9Cz0tuDiY8C3ctxq1tqvaCgkFb8cCA/edit#gid=346597447"",""กาฬสินธุ์!J569"")"),0)</f>
        <v>0</v>
      </c>
      <c r="K674" s="586"/>
      <c r="L674" s="570"/>
      <c r="M674" s="570"/>
      <c r="N674" s="570"/>
      <c r="O674" s="568"/>
      <c r="P674" s="51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IFERROR(__xludf.DUMMYFUNCTION("IMPORTRANGE(""https://docs.google.com/spreadsheets/d/1XL5vhW3sbDhbH9Cz0tuDiY8C3ctxq1tqvaCgkFb8cCA/edit#gid=346597447"",""กาฬสินธุ์!J570"")"),0)</f>
        <v>0</v>
      </c>
      <c r="K675" s="586"/>
      <c r="L675" s="570"/>
      <c r="M675" s="570"/>
      <c r="N675" s="570"/>
      <c r="O675" s="568"/>
      <c r="P675" s="51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IFERROR(__xludf.DUMMYFUNCTION("IMPORTRANGE(""https://docs.google.com/spreadsheets/d/1XL5vhW3sbDhbH9Cz0tuDiY8C3ctxq1tqvaCgkFb8cCA/edit#gid=346597447"",""กาฬสินธุ์!J571"")"),0)</f>
        <v>0</v>
      </c>
      <c r="K676" s="586"/>
      <c r="L676" s="570"/>
      <c r="M676" s="570"/>
      <c r="N676" s="570"/>
      <c r="O676" s="568"/>
      <c r="P676" s="51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IFERROR(__xludf.DUMMYFUNCTION("IMPORTRANGE(""https://docs.google.com/spreadsheets/d/1XL5vhW3sbDhbH9Cz0tuDiY8C3ctxq1tqvaCgkFb8cCA/edit#gid=346597447"",""กาฬสินธุ์!J572"")"),0)</f>
        <v>0</v>
      </c>
      <c r="K677" s="598"/>
      <c r="L677" s="599"/>
      <c r="M677" s="599"/>
      <c r="N677" s="599"/>
      <c r="O677" s="598"/>
      <c r="P677" s="545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296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8502261</v>
      </c>
      <c r="M8" s="23">
        <f t="shared" ca="1" si="0"/>
        <v>4244785.74</v>
      </c>
      <c r="N8" s="23">
        <f t="shared" ca="1" si="0"/>
        <v>5249854.04</v>
      </c>
      <c r="O8" s="22">
        <f t="shared" ref="O8:O16" ca="1" si="1">IF(L8&gt;0,N8*100/L8,0)</f>
        <v>61.746564119826481</v>
      </c>
      <c r="P8" s="22">
        <f t="shared" ref="P8:P16" ca="1" si="2">IF(M8&gt;0,N8*100/M8,0)</f>
        <v>123.67771570962731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8502261</v>
      </c>
      <c r="M10" s="30">
        <f t="shared" ca="1" si="4"/>
        <v>4244785.74</v>
      </c>
      <c r="N10" s="30">
        <f t="shared" ca="1" si="4"/>
        <v>5249854.04</v>
      </c>
      <c r="O10" s="29">
        <f t="shared" ca="1" si="1"/>
        <v>61.746564119826481</v>
      </c>
      <c r="P10" s="29">
        <f t="shared" ca="1" si="2"/>
        <v>123.67771570962731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8363261</v>
      </c>
      <c r="M12" s="38">
        <f t="shared" ca="1" si="6"/>
        <v>4105785.74</v>
      </c>
      <c r="N12" s="38">
        <f t="shared" ca="1" si="6"/>
        <v>5110854.04</v>
      </c>
      <c r="O12" s="38">
        <f t="shared" ca="1" si="1"/>
        <v>61.11078011316399</v>
      </c>
      <c r="P12" s="38">
        <f t="shared" ca="1" si="2"/>
        <v>124.47931683838912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6109161</v>
      </c>
      <c r="M14" s="38">
        <f t="shared" si="8"/>
        <v>0</v>
      </c>
      <c r="N14" s="38">
        <f t="shared" ca="1" si="8"/>
        <v>1571488.25</v>
      </c>
      <c r="O14" s="38">
        <f t="shared" ca="1" si="1"/>
        <v>25.723470866130391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5037970</v>
      </c>
      <c r="M18" s="23">
        <f t="shared" ca="1" si="11"/>
        <v>4244785.74</v>
      </c>
      <c r="N18" s="23">
        <f t="shared" ca="1" si="11"/>
        <v>3678365.79</v>
      </c>
      <c r="O18" s="22">
        <f t="shared" ref="O18:O20" ca="1" si="12">IF(L18&gt;0,N18*100/L18,0)</f>
        <v>73.012856170243168</v>
      </c>
      <c r="P18" s="22">
        <f t="shared" ref="P18:P26" ca="1" si="13">IF(M18&gt;0,N18*100/M18,0)</f>
        <v>86.656100338294095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5037970</v>
      </c>
      <c r="M20" s="30">
        <f t="shared" ca="1" si="15"/>
        <v>4244785.74</v>
      </c>
      <c r="N20" s="30">
        <f t="shared" ca="1" si="15"/>
        <v>3678365.79</v>
      </c>
      <c r="O20" s="29">
        <f t="shared" ca="1" si="12"/>
        <v>73.012856170243168</v>
      </c>
      <c r="P20" s="29">
        <f t="shared" ca="1" si="13"/>
        <v>86.656100338294095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4898970</v>
      </c>
      <c r="M22" s="41">
        <f t="shared" ca="1" si="18"/>
        <v>4105785.74</v>
      </c>
      <c r="N22" s="38">
        <f t="shared" ca="1" si="18"/>
        <v>3539365.79</v>
      </c>
      <c r="O22" s="38">
        <f t="shared" ca="1" si="17"/>
        <v>72.247141541997607</v>
      </c>
      <c r="P22" s="38">
        <f t="shared" ca="1" si="13"/>
        <v>86.204347088019261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2644870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3464291</v>
      </c>
      <c r="M28" s="23">
        <f t="shared" si="23"/>
        <v>0</v>
      </c>
      <c r="N28" s="23">
        <f t="shared" ca="1" si="23"/>
        <v>1571488.25</v>
      </c>
      <c r="O28" s="22">
        <f t="shared" ref="O28:O30" ca="1" si="24">IF(L28&gt;0,N28*100/L28,0)</f>
        <v>45.36247820982706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3464291</v>
      </c>
      <c r="M30" s="30">
        <f t="shared" si="27"/>
        <v>0</v>
      </c>
      <c r="N30" s="30">
        <f t="shared" ca="1" si="27"/>
        <v>1571488.25</v>
      </c>
      <c r="O30" s="29">
        <f t="shared" ca="1" si="24"/>
        <v>45.36247820982706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3464291</v>
      </c>
      <c r="M32" s="38">
        <f t="shared" si="30"/>
        <v>0</v>
      </c>
      <c r="N32" s="38">
        <f t="shared" ca="1" si="30"/>
        <v>1571488.25</v>
      </c>
      <c r="O32" s="38">
        <f t="shared" ca="1" si="29"/>
        <v>45.36247820982706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3464291</v>
      </c>
      <c r="M34" s="38">
        <f t="shared" si="32"/>
        <v>0</v>
      </c>
      <c r="N34" s="38">
        <f t="shared" ca="1" si="32"/>
        <v>1571488.25</v>
      </c>
      <c r="O34" s="38">
        <f t="shared" ca="1" si="29"/>
        <v>45.36247820982706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5037970</v>
      </c>
      <c r="M37" s="54">
        <f t="shared" ca="1" si="33"/>
        <v>4244785.74</v>
      </c>
      <c r="N37" s="54">
        <f t="shared" ca="1" si="33"/>
        <v>3678365.79</v>
      </c>
      <c r="O37" s="55">
        <f t="shared" ca="1" si="29"/>
        <v>73.012856170243168</v>
      </c>
      <c r="P37" s="55">
        <f t="shared" ca="1" si="25"/>
        <v>86.656100338294095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636800</v>
      </c>
      <c r="N41" s="78">
        <f t="shared" ca="1" si="34"/>
        <v>569677.93000000005</v>
      </c>
      <c r="O41" s="77">
        <f t="shared" ref="O41:O43" ca="1" si="35">IF(L41&gt;0,N41*100/L41,0)</f>
        <v>67.091971499234489</v>
      </c>
      <c r="P41" s="77">
        <f t="shared" ref="P41:P43" ca="1" si="36">IF(M41&gt;0,N41*100/M41,0)</f>
        <v>89.459473932160819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636800</v>
      </c>
      <c r="N43" s="78">
        <f t="shared" ca="1" si="38"/>
        <v>569677.93000000005</v>
      </c>
      <c r="O43" s="77">
        <f t="shared" ca="1" si="35"/>
        <v>67.091971499234489</v>
      </c>
      <c r="P43" s="77">
        <f t="shared" ca="1" si="36"/>
        <v>89.459473932160819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2">
        <f ca="1">IFERROR(__xludf.DUMMYFUNCTION("IMPORTRANGE(""https://docs.google.com/spreadsheets/d/1Yj_ptqi66GCucihVvJfMjLAmec39IyEx_6qawtMGysU/edit?usp=sharing"",""สบก!Q56"")"),636800)</f>
        <v>636800</v>
      </c>
      <c r="N45" s="622">
        <f ca="1">IFERROR(__xludf.DUMMYFUNCTION("IMPORTRANGE(""https://docs.google.com/spreadsheets/d/1Yj_ptqi66GCucihVvJfMjLAmec39IyEx_6qawtMGysU/edit?usp=sharing"",""สบก!R56"")"),569677.93)</f>
        <v>569677.93000000005</v>
      </c>
      <c r="O45" s="623">
        <f ca="1">IF(L45&gt;0,N45*100/L45,0)</f>
        <v>67.091971499234489</v>
      </c>
      <c r="P45" s="623">
        <f ca="1">IF(M45&gt;0,N45*100/M45,0)</f>
        <v>89.459473932160819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IFERROR(__xludf.DUMMYFUNCTION("IMPORTRANGE(""https://docs.google.com/spreadsheets/d/1Yj_ptqi66GCucihVvJfMjLAmec39IyEx_6qawtMGysU/edit?usp=sharing"",""สบก!M56"")"),849100)</f>
        <v>849100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IFERROR(__xludf.DUMMYFUNCTION("IMPORTRANGE(""https://docs.google.com/spreadsheets/d/1Yj_ptqi66GCucihVvJfMjLAmec39IyEx_6qawtMGysU/edit?usp=sharing"",""สบก!N56"")"),0)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IFERROR(__xludf.DUMMYFUNCTION("IMPORTRANGE(""https://docs.google.com/spreadsheets/d/1Yj_ptqi66GCucihVvJfMjLAmec39IyEx_6qawtMGysU/edit?usp=sharing"",""สบก!O56"")"),0)</f>
        <v>0</v>
      </c>
      <c r="M49" s="625"/>
      <c r="N49" s="622">
        <f ca="1">IFERROR(__xludf.DUMMYFUNCTION("IMPORTRANGE(""https://docs.google.com/spreadsheets/d/1Yj_ptqi66GCucihVvJfMjLAmec39IyEx_6qawtMGysU/edit?usp=sharing"",""สบก!S56"")"),0)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500770.74</v>
      </c>
      <c r="N53" s="121">
        <f t="shared" ca="1" si="39"/>
        <v>492392</v>
      </c>
      <c r="O53" s="120">
        <f t="shared" ref="O53:O55" ca="1" si="40">IF(L53&gt;0,N53*100/L53,0)</f>
        <v>78.15746031746032</v>
      </c>
      <c r="P53" s="120">
        <f t="shared" ref="P53:P55" ca="1" si="41">IF(M53&gt;0,N53*100/M53,0)</f>
        <v>98.326831156309169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500770.74</v>
      </c>
      <c r="N55" s="121">
        <f t="shared" ca="1" si="43"/>
        <v>492392</v>
      </c>
      <c r="O55" s="120">
        <f t="shared" ca="1" si="40"/>
        <v>78.15746031746032</v>
      </c>
      <c r="P55" s="120">
        <f t="shared" ca="1" si="41"/>
        <v>98.326831156309169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IFERROR(__xludf.DUMMYFUNCTION("IMPORTRANGE(""https://docs.google.com/spreadsheets/d/1Yj_ptqi66GCucihVvJfMjLAmec39IyEx_6qawtMGysU/edit?usp=sharing"",""สบก!Z56"")"),500770.74)</f>
        <v>500770.74</v>
      </c>
      <c r="N57" s="622">
        <f ca="1">IFERROR(__xludf.DUMMYFUNCTION("IMPORTRANGE(""https://docs.google.com/spreadsheets/d/1Yj_ptqi66GCucihVvJfMjLAmec39IyEx_6qawtMGysU/edit?usp=sharing"",""สบก!AA56"")"),492392)</f>
        <v>492392</v>
      </c>
      <c r="O57" s="623">
        <f ca="1">IF(L57&gt;0,N57*100/L57,0)</f>
        <v>78.15746031746032</v>
      </c>
      <c r="P57" s="623">
        <f ca="1">IF(M57&gt;0,N57*100/M57,0)</f>
        <v>98.326831156309169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IFERROR(__xludf.DUMMYFUNCTION("IMPORTRANGE(""https://docs.google.com/spreadsheets/d/1Yj_ptqi66GCucihVvJfMjLAmec39IyEx_6qawtMGysU/edit?usp=sharing"",""สบก!V56"")"),630000)</f>
        <v>630000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IFERROR(__xludf.DUMMYFUNCTION("IMPORTRANGE(""https://docs.google.com/spreadsheets/d/1Yj_ptqi66GCucihVvJfMjLAmec39IyEx_6qawtMGysU/edit?usp=sharing"",""สบก!W56"")"),0)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IFERROR(__xludf.DUMMYFUNCTION("IMPORTRANGE(""https://docs.google.com/spreadsheets/d/1Yj_ptqi66GCucihVvJfMjLAmec39IyEx_6qawtMGysU/edit?usp=sharing"",""สบก!X56"")"),0)</f>
        <v>0</v>
      </c>
      <c r="M61" s="625"/>
      <c r="N61" s="622">
        <f ca="1">IFERROR(__xludf.DUMMYFUNCTION("IMPORTRANGE(""https://docs.google.com/spreadsheets/d/1Yj_ptqi66GCucihVvJfMjLAmec39IyEx_6qawtMGysU/edit?usp=sharing"",""สบก!AB56"")"),0)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869320</v>
      </c>
      <c r="N66" s="152">
        <f t="shared" ca="1" si="45"/>
        <v>688942.42</v>
      </c>
      <c r="O66" s="151">
        <f t="shared" ref="O66:O68" ca="1" si="46">IF(L66&gt;0,N66*100/L66,0)</f>
        <v>65.05594145420207</v>
      </c>
      <c r="P66" s="151">
        <f t="shared" ref="P66:P68" ca="1" si="47">IF(M66&gt;0,N66*100/M66,0)</f>
        <v>79.25072700501542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869320</v>
      </c>
      <c r="N68" s="157">
        <f t="shared" ca="1" si="49"/>
        <v>688942.42</v>
      </c>
      <c r="O68" s="156">
        <f t="shared" ca="1" si="46"/>
        <v>65.05594145420207</v>
      </c>
      <c r="P68" s="156">
        <f t="shared" ca="1" si="47"/>
        <v>79.25072700501542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6">
        <f ca="1">IFERROR(__xludf.DUMMYFUNCTION("IMPORTRANGE(""https://docs.google.com/spreadsheets/d/1Yj_ptqi66GCucihVvJfMjLAmec39IyEx_6qawtMGysU/edit?usp=sharing"",""สบก!AI56"")"),869320)</f>
        <v>869320</v>
      </c>
      <c r="N70" s="627">
        <f ca="1">IFERROR(__xludf.DUMMYFUNCTION("IMPORTRANGE(""https://docs.google.com/spreadsheets/d/1Yj_ptqi66GCucihVvJfMjLAmec39IyEx_6qawtMGysU/edit?usp=sharing"",""สบก!AJ56"")"),688942.42)</f>
        <v>688942.42</v>
      </c>
      <c r="O70" s="169">
        <f ca="1">IF(L70&gt;0,N70*100/L70,0)</f>
        <v>65.05594145420207</v>
      </c>
      <c r="P70" s="169">
        <f ca="1">IF(M70&gt;0,N70*100/M70,0)</f>
        <v>79.25072700501542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IFERROR(__xludf.DUMMYFUNCTION("IMPORTRANGE(""https://docs.google.com/spreadsheets/d/1Yj_ptqi66GCucihVvJfMjLAmec39IyEx_6qawtMGysU/edit?usp=sharing"",""สบก!AG56"")"),0)</f>
        <v>0</v>
      </c>
      <c r="M74" s="625"/>
      <c r="N74" s="622">
        <f ca="1">IFERROR(__xludf.DUMMYFUNCTION("IMPORTRANGE(""https://docs.google.com/spreadsheets/d/1Yj_ptqi66GCucihVvJfMjLAmec39IyEx_6qawtMGysU/edit?usp=sharing"",""สบก!AK56"")"),0)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IFERROR(__xludf.DUMMYFUNCTION("IMPORTRANGE(""https://docs.google.com/spreadsheets/d/1Yj_ptqi66GCucihVvJfMjLAmec39IyEx_6qawtMGysU/edit?usp=sharing"",""สบก!AR56"")"),0)</f>
        <v>0</v>
      </c>
      <c r="N98" s="627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IFERROR(__xludf.DUMMYFUNCTION("IMPORTRANGE(""https://docs.google.com/spreadsheets/d/1Yj_ptqi66GCucihVvJfMjLAmec39IyEx_6qawtMGysU/edit?usp=sharing"",""สบก!AP56"")"),0)</f>
        <v>0</v>
      </c>
      <c r="M102" s="625"/>
      <c r="N102" s="622">
        <f ca="1">IFERROR(__xludf.DUMMYFUNCTION("IMPORTRANGE(""https://docs.google.com/spreadsheets/d/1Yj_ptqi66GCucihVvJfMjLAmec39IyEx_6qawtMGysU/edit?usp=sharing"",""สบก!AT56"")"),0)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162140</v>
      </c>
      <c r="N118" s="152">
        <f t="shared" ca="1" si="58"/>
        <v>108823</v>
      </c>
      <c r="O118" s="151">
        <f t="shared" ref="O118:O120" ca="1" si="59">IF(L118&gt;0,N118*100/L118,0)</f>
        <v>132.00266860747209</v>
      </c>
      <c r="P118" s="151">
        <f t="shared" ref="P118:P120" ca="1" si="60">IF(M118&gt;0,N118*100/M118,0)</f>
        <v>67.116689280868385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162140</v>
      </c>
      <c r="N120" s="157">
        <f t="shared" ca="1" si="62"/>
        <v>108823</v>
      </c>
      <c r="O120" s="156">
        <f t="shared" ca="1" si="59"/>
        <v>132.00266860747209</v>
      </c>
      <c r="P120" s="156">
        <f t="shared" ca="1" si="60"/>
        <v>67.116689280868385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IFERROR(__xludf.DUMMYFUNCTION("IMPORTRANGE(""https://docs.google.com/spreadsheets/d/1Yj_ptqi66GCucihVvJfMjLAmec39IyEx_6qawtMGysU/edit?usp=sharing"",""สบก!BA56"")"),162140)</f>
        <v>162140</v>
      </c>
      <c r="N122" s="627">
        <f ca="1">IFERROR(__xludf.DUMMYFUNCTION("IMPORTRANGE(""https://docs.google.com/spreadsheets/d/1Yj_ptqi66GCucihVvJfMjLAmec39IyEx_6qawtMGysU/edit?usp=sharing"",""สบก!BB56"")"),108823)</f>
        <v>108823</v>
      </c>
      <c r="O122" s="169">
        <f ca="1">IF(L122&gt;0,N122*100/L122,0)</f>
        <v>132.00266860747209</v>
      </c>
      <c r="P122" s="169">
        <f ca="1">IF(M122&gt;0,N122*100/M122,0)</f>
        <v>67.116689280868385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IFERROR(__xludf.DUMMYFUNCTION("IMPORTRANGE(""https://docs.google.com/spreadsheets/d/1Yj_ptqi66GCucihVvJfMjLAmec39IyEx_6qawtMGysU/edit?usp=sharing"",""สบก!AX56"")"),82440)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IFERROR(__xludf.DUMMYFUNCTION("IMPORTRANGE(""https://docs.google.com/spreadsheets/d/1Yj_ptqi66GCucihVvJfMjLAmec39IyEx_6qawtMGysU/edit?usp=sharing"",""สบก!AY56"")"),0)</f>
        <v>0</v>
      </c>
      <c r="M126" s="625"/>
      <c r="N126" s="622">
        <f ca="1">IFERROR(__xludf.DUMMYFUNCTION("IMPORTRANGE(""https://docs.google.com/spreadsheets/d/1Yj_ptqi66GCucihVvJfMjLAmec39IyEx_6qawtMGysU/edit?usp=sharing"",""สบก!BC56"")"),0)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102000</v>
      </c>
      <c r="M140" s="152">
        <f t="shared" ca="1" si="64"/>
        <v>100625</v>
      </c>
      <c r="N140" s="152">
        <f t="shared" ca="1" si="64"/>
        <v>99940</v>
      </c>
      <c r="O140" s="151">
        <f t="shared" ref="O140:O142" ca="1" si="65">IF(L140&gt;0,N140*100/L140,0)</f>
        <v>97.980392156862749</v>
      </c>
      <c r="P140" s="151">
        <f t="shared" ref="P140:P142" ca="1" si="66">IF(M140&gt;0,N140*100/M140,0)</f>
        <v>99.319254658385091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102000</v>
      </c>
      <c r="M142" s="157">
        <f t="shared" ca="1" si="68"/>
        <v>100625</v>
      </c>
      <c r="N142" s="157">
        <f t="shared" ca="1" si="68"/>
        <v>99940</v>
      </c>
      <c r="O142" s="156">
        <f t="shared" ca="1" si="65"/>
        <v>97.980392156862749</v>
      </c>
      <c r="P142" s="156">
        <f t="shared" ca="1" si="66"/>
        <v>99.319254658385091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102000</v>
      </c>
      <c r="M144" s="626">
        <f ca="1">IFERROR(__xludf.DUMMYFUNCTION("IMPORTRANGE(""https://docs.google.com/spreadsheets/d/1Yj_ptqi66GCucihVvJfMjLAmec39IyEx_6qawtMGysU/edit?usp=sharing"",""สบก!BJ56"")"),100625)</f>
        <v>100625</v>
      </c>
      <c r="N144" s="627">
        <f ca="1">IFERROR(__xludf.DUMMYFUNCTION("IMPORTRANGE(""https://docs.google.com/spreadsheets/d/1Yj_ptqi66GCucihVvJfMjLAmec39IyEx_6qawtMGysU/edit?usp=sharing"",""สบก!BK56"")"),99940)</f>
        <v>99940</v>
      </c>
      <c r="O144" s="169">
        <f ca="1">IF(L144&gt;0,N144*100/L144,0)</f>
        <v>97.980392156862749</v>
      </c>
      <c r="P144" s="169">
        <f ca="1">IF(M144&gt;0,N144*100/M144,0)</f>
        <v>99.319254658385091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IFERROR(__xludf.DUMMYFUNCTION("IMPORTRANGE(""https://docs.google.com/spreadsheets/d/1Yj_ptqi66GCucihVvJfMjLAmec39IyEx_6qawtMGysU/edit?usp=sharing"",""สบก!BG56"")"),102000)</f>
        <v>102000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IFERROR(__xludf.DUMMYFUNCTION("IMPORTRANGE(""https://docs.google.com/spreadsheets/d/1Yj_ptqi66GCucihVvJfMjLAmec39IyEx_6qawtMGysU/edit?usp=sharing"",""สบก!BH56"")"),0)</f>
        <v>0</v>
      </c>
      <c r="M148" s="625"/>
      <c r="N148" s="622">
        <f ca="1">IFERROR(__xludf.DUMMYFUNCTION("IMPORTRANGE(""https://docs.google.com/spreadsheets/d/1Yj_ptqi66GCucihVvJfMjLAmec39IyEx_6qawtMGysU/edit?usp=sharing"",""สบก!BL56"")"),0)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IFERROR(__xludf.DUMMYFUNCTION("IMPORTRANGE(""https://docs.google.com/spreadsheets/d/1Yj_ptqi66GCucihVvJfMjLAmec39IyEx_6qawtMGysU/edit?usp=sharing"",""สบก!BS56"")"),20210)</f>
        <v>20210</v>
      </c>
      <c r="N224" s="627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IFERROR(__xludf.DUMMYFUNCTION("IMPORTRANGE(""https://docs.google.com/spreadsheets/d/1Yj_ptqi66GCucihVvJfMjLAmec39IyEx_6qawtMGysU/edit?usp=sharing"",""สบก!BQ56"")"),0)</f>
        <v>0</v>
      </c>
      <c r="M228" s="625"/>
      <c r="N228" s="622">
        <f ca="1">IFERROR(__xludf.DUMMYFUNCTION("IMPORTRANGE(""https://docs.google.com/spreadsheets/d/1Yj_ptqi66GCucihVvJfMjLAmec39IyEx_6qawtMGysU/edit?usp=sharing"",""สบก!BU56"")"),0)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41990</v>
      </c>
      <c r="O250" s="151">
        <f t="shared" ref="O250:O252" ca="1" si="78">IF(L250&gt;0,N250*100/L250,0)</f>
        <v>58.80952380952381</v>
      </c>
      <c r="P250" s="151">
        <f t="shared" ref="P250:P252" ca="1" si="79">IF(M250&gt;0,N250*100/M250,0)</f>
        <v>99.976190476190482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41990</v>
      </c>
      <c r="O252" s="156">
        <f t="shared" ca="1" si="78"/>
        <v>58.80952380952381</v>
      </c>
      <c r="P252" s="156">
        <f t="shared" ca="1" si="79"/>
        <v>99.976190476190482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6">
        <f ca="1">IFERROR(__xludf.DUMMYFUNCTION("IMPORTRANGE(""https://docs.google.com/spreadsheets/d/1Yj_ptqi66GCucihVvJfMjLAmec39IyEx_6qawtMGysU/edit?usp=sharing"",""สบก!CB56"")"),42000)</f>
        <v>42000</v>
      </c>
      <c r="N254" s="627">
        <f ca="1">IFERROR(__xludf.DUMMYFUNCTION("IMPORTRANGE(""https://docs.google.com/spreadsheets/d/1Yj_ptqi66GCucihVvJfMjLAmec39IyEx_6qawtMGysU/edit?usp=sharing"",""สบก!CC56"")"),41990)</f>
        <v>41990</v>
      </c>
      <c r="O254" s="169">
        <f ca="1">IF(L254&gt;0,N254*100/L254,0)</f>
        <v>58.80952380952381</v>
      </c>
      <c r="P254" s="169">
        <f ca="1">IF(M254&gt;0,N254*100/M254,0)</f>
        <v>99.976190476190482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IFERROR(__xludf.DUMMYFUNCTION("IMPORTRANGE(""https://docs.google.com/spreadsheets/d/1Yj_ptqi66GCucihVvJfMjLAmec39IyEx_6qawtMGysU/edit?usp=sharing"",""สบก!BZ56"")"),0)</f>
        <v>0</v>
      </c>
      <c r="M258" s="625"/>
      <c r="N258" s="622">
        <f ca="1">IFERROR(__xludf.DUMMYFUNCTION("IMPORTRANGE(""https://docs.google.com/spreadsheets/d/1Yj_ptqi66GCucihVvJfMjLAmec39IyEx_6qawtMGysU/edit?usp=sharing"",""สบก!CD56"")"),0)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136433</v>
      </c>
      <c r="O271" s="151">
        <f t="shared" ref="O271:O273" ca="1" si="84">IF(L271&gt;0,N271*100/L271,0)</f>
        <v>74.3099128540305</v>
      </c>
      <c r="P271" s="151">
        <f t="shared" ref="P271:P273" ca="1" si="85">IF(M271&gt;0,N271*100/M271,0)</f>
        <v>84.426361386138609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136433</v>
      </c>
      <c r="O273" s="156">
        <f t="shared" ca="1" si="84"/>
        <v>74.3099128540305</v>
      </c>
      <c r="P273" s="156">
        <f t="shared" ca="1" si="85"/>
        <v>84.426361386138609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IFERROR(__xludf.DUMMYFUNCTION("IMPORTRANGE(""https://docs.google.com/spreadsheets/d/1Yj_ptqi66GCucihVvJfMjLAmec39IyEx_6qawtMGysU/edit?usp=sharing"",""สบก!CK56"")"),161600)</f>
        <v>161600</v>
      </c>
      <c r="N275" s="627">
        <f ca="1">IFERROR(__xludf.DUMMYFUNCTION("IMPORTRANGE(""https://docs.google.com/spreadsheets/d/1Yj_ptqi66GCucihVvJfMjLAmec39IyEx_6qawtMGysU/edit?usp=sharing"",""สบก!CL56"")"),136433)</f>
        <v>136433</v>
      </c>
      <c r="O275" s="169">
        <f ca="1">IF(L275&gt;0,N275*100/L275,0)</f>
        <v>74.3099128540305</v>
      </c>
      <c r="P275" s="169">
        <f ca="1">IF(M275&gt;0,N275*100/M275,0)</f>
        <v>84.426361386138609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IFERROR(__xludf.DUMMYFUNCTION("IMPORTRANGE(""https://docs.google.com/spreadsheets/d/1Yj_ptqi66GCucihVvJfMjLAmec39IyEx_6qawtMGysU/edit?usp=sharing"",""สบก!CI56"")"),0)</f>
        <v>0</v>
      </c>
      <c r="M279" s="625"/>
      <c r="N279" s="622">
        <f ca="1">IFERROR(__xludf.DUMMYFUNCTION("IMPORTRANGE(""https://docs.google.com/spreadsheets/d/1Yj_ptqi66GCucihVvJfMjLAmec39IyEx_6qawtMGysU/edit?usp=sharing"",""สบก!CM56"")"),0)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IFERROR(__xludf.DUMMYFUNCTION("IMPORTRANGE(""https://docs.google.com/spreadsheets/d/1Yj_ptqi66GCucihVvJfMjLAmec39IyEx_6qawtMGysU/edit?usp=sharing"",""สบก!CT56"")"),0)</f>
        <v>0</v>
      </c>
      <c r="N294" s="627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IFERROR(__xludf.DUMMYFUNCTION("IMPORTRANGE(""https://docs.google.com/spreadsheets/d/1Yj_ptqi66GCucihVvJfMjLAmec39IyEx_6qawtMGysU/edit?usp=sharing"",""สบก!CR56"")"),0)</f>
        <v>0</v>
      </c>
      <c r="M298" s="625"/>
      <c r="N298" s="622">
        <f ca="1">IFERROR(__xludf.DUMMYFUNCTION("IMPORTRANGE(""https://docs.google.com/spreadsheets/d/1Yj_ptqi66GCucihVvJfMjLAmec39IyEx_6qawtMGysU/edit?usp=sharing"",""สบก!CV56"")"),0)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IFERROR(__xludf.DUMMYFUNCTION("IMPORTRANGE(""https://docs.google.com/spreadsheets/d/1Yj_ptqi66GCucihVvJfMjLAmec39IyEx_6qawtMGysU/edit?usp=sharing"",""สบก!DC56"")"),0)</f>
        <v>0</v>
      </c>
      <c r="N314" s="627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IFERROR(__xludf.DUMMYFUNCTION("IMPORTRANGE(""https://docs.google.com/spreadsheets/d/1Yj_ptqi66GCucihVvJfMjLAmec39IyEx_6qawtMGysU/edit?usp=sharing"",""สบก!DA56"")"),0)</f>
        <v>0</v>
      </c>
      <c r="M318" s="625"/>
      <c r="N318" s="622">
        <f ca="1">IFERROR(__xludf.DUMMYFUNCTION("IMPORTRANGE(""https://docs.google.com/spreadsheets/d/1Yj_ptqi66GCucihVvJfMjLAmec39IyEx_6qawtMGysU/edit?usp=sharing"",""สบก!DE56"")"),0)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IFERROR(__xludf.DUMMYFUNCTION("IMPORTRANGE(""https://docs.google.com/spreadsheets/d/1XL5vhW3sbDhbH9Cz0tuDiY8C3ctxq1tqvaCgkFb8cCA/edit?usp=sharing"",""อุดรธานี!J228"")"),668)</f>
        <v>668</v>
      </c>
      <c r="K328" s="318">
        <f ca="1">IF(I328&gt;0,J328*100/I328,0)</f>
        <v>37.954545454545453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2040220</v>
      </c>
      <c r="M329" s="152">
        <f t="shared" ca="1" si="98"/>
        <v>1751320</v>
      </c>
      <c r="N329" s="152">
        <f t="shared" ca="1" si="98"/>
        <v>1519957.44</v>
      </c>
      <c r="O329" s="151">
        <f t="shared" ref="O329:O331" ca="1" si="99">IF(L329&gt;0,N329*100/L329,0)</f>
        <v>74.499683367479975</v>
      </c>
      <c r="P329" s="151">
        <f t="shared" ref="P329:P331" ca="1" si="100">IF(M329&gt;0,N329*100/M329,0)</f>
        <v>86.789246968001279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2040220</v>
      </c>
      <c r="M331" s="157">
        <f t="shared" ca="1" si="102"/>
        <v>1751320</v>
      </c>
      <c r="N331" s="157">
        <f t="shared" ca="1" si="102"/>
        <v>1519957.44</v>
      </c>
      <c r="O331" s="156">
        <f t="shared" ca="1" si="99"/>
        <v>74.499683367479975</v>
      </c>
      <c r="P331" s="156">
        <f t="shared" ca="1" si="100"/>
        <v>86.789246968001279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1901220</v>
      </c>
      <c r="M333" s="626">
        <f ca="1">IFERROR(__xludf.DUMMYFUNCTION("IMPORTRANGE(""https://docs.google.com/spreadsheets/d/1Yj_ptqi66GCucihVvJfMjLAmec39IyEx_6qawtMGysU/edit?usp=sharing"",""สบก!DL56"")"),1612320)</f>
        <v>1612320</v>
      </c>
      <c r="N333" s="627">
        <f ca="1">IFERROR(__xludf.DUMMYFUNCTION("IMPORTRANGE(""https://docs.google.com/spreadsheets/d/1Yj_ptqi66GCucihVvJfMjLAmec39IyEx_6qawtMGysU/edit?usp=sharing"",""สบก!DM56"")"),1380957.44)</f>
        <v>1380957.44</v>
      </c>
      <c r="O333" s="169">
        <f ca="1">IF(L333&gt;0,N333*100/L333,0)</f>
        <v>72.635330997990764</v>
      </c>
      <c r="P333" s="169">
        <f ca="1">IF(M333&gt;0,N333*100/M333,0)</f>
        <v>85.650332440210377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IFERROR(__xludf.DUMMYFUNCTION("IMPORTRANGE(""https://docs.google.com/spreadsheets/d/1Yj_ptqi66GCucihVvJfMjLAmec39IyEx_6qawtMGysU/edit?usp=sharing"",""สบก!DI56"")"),1595220)</f>
        <v>1595220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IFERROR(__xludf.DUMMYFUNCTION("IMPORTRANGE(""https://docs.google.com/spreadsheets/d/1Yj_ptqi66GCucihVvJfMjLAmec39IyEx_6qawtMGysU/edit?usp=sharing"",""สบก!DN56"")"),139000)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IFERROR(__xludf.DUMMYFUNCTION("IMPORTRANGE(""https://docs.google.com/spreadsheets/d/1XL5vhW3sbDhbH9Cz0tuDiY8C3ctxq1tqvaCgkFb8cCA/edit?usp=sharing"",""อุดรธานี!J234"")"),888)</f>
        <v>888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IFERROR(__xludf.DUMMYFUNCTION("IMPORTRANGE(""https://docs.google.com/spreadsheets/d/1XL5vhW3sbDhbH9Cz0tuDiY8C3ctxq1tqvaCgkFb8cCA/edit?usp=sharing"",""อุดรธานี!J235"")"),9351.71)</f>
        <v>9351.7099999999991</v>
      </c>
      <c r="K340" s="343">
        <f t="shared" ca="1" si="103"/>
        <v>74.813679999999991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IFERROR(__xludf.DUMMYFUNCTION("IMPORTRANGE(""https://docs.google.com/spreadsheets/d/1XL5vhW3sbDhbH9Cz0tuDiY8C3ctxq1tqvaCgkFb8cCA/edit?usp=sharing"",""อุดรธานี!J236"")"),1526)</f>
        <v>1526</v>
      </c>
      <c r="K341" s="343">
        <f t="shared" ca="1" si="103"/>
        <v>86.704545454545453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IFERROR(__xludf.DUMMYFUNCTION("IMPORTRANGE(""https://docs.google.com/spreadsheets/d/1XL5vhW3sbDhbH9Cz0tuDiY8C3ctxq1tqvaCgkFb8cCA/edit?usp=sharing"",""อุดรธานี!J237"")"),25531.9099999999)</f>
        <v>25531.909999999902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IFERROR(__xludf.DUMMYFUNCTION("IMPORTRANGE(""https://docs.google.com/spreadsheets/d/1XL5vhW3sbDhbH9Cz0tuDiY8C3ctxq1tqvaCgkFb8cCA/edit?usp=sharing"",""อุดรธานี!J238"")"),529)</f>
        <v>529</v>
      </c>
      <c r="K343" s="343">
        <f t="shared" ca="1" si="103"/>
        <v>30.056818181818183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IFERROR(__xludf.DUMMYFUNCTION("IMPORTRANGE(""https://docs.google.com/spreadsheets/d/1XL5vhW3sbDhbH9Cz0tuDiY8C3ctxq1tqvaCgkFb8cCA/edit?usp=sharing"",""อุดรธานี!J239"")"),5980.91)</f>
        <v>5980.91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IFERROR(__xludf.DUMMYFUNCTION("IMPORTRANGE(""https://docs.google.com/spreadsheets/d/1XL5vhW3sbDhbH9Cz0tuDiY8C3ctxq1tqvaCgkFb8cCA/edit?usp=sharing"",""อุดรธานี!J240"")"),668)</f>
        <v>668</v>
      </c>
      <c r="K345" s="343">
        <f t="shared" ca="1" si="103"/>
        <v>37.954545454545453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IFERROR(__xludf.DUMMYFUNCTION("IMPORTRANGE(""https://docs.google.com/spreadsheets/d/1XL5vhW3sbDhbH9Cz0tuDiY8C3ctxq1tqvaCgkFb8cCA/edit?usp=sharing"",""อุดรธานี!J241"")"),8234.87)</f>
        <v>8234.8700000000008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IFERROR(__xludf.DUMMYFUNCTION("IMPORTRANGE(""https://docs.google.com/spreadsheets/d/1XL5vhW3sbDhbH9Cz0tuDiY8C3ctxq1tqvaCgkFb8cCA/edit?usp=sharing"",""อุดรธานี!L242"")"),3464291)</f>
        <v>3464291</v>
      </c>
      <c r="M347" s="358"/>
      <c r="N347" s="358">
        <f ca="1">IFERROR(__xludf.DUMMYFUNCTION("IMPORTRANGE(""https://docs.google.com/spreadsheets/d/1XL5vhW3sbDhbH9Cz0tuDiY8C3ctxq1tqvaCgkFb8cCA/edit?usp=sharing"",""อุดรธานี!M242"")"),1571488.25)</f>
        <v>1571488.25</v>
      </c>
      <c r="O347" s="358">
        <f ca="1">+IF(L347&gt;0,N347*100/L347,0)</f>
        <v>45.36247820982706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IFERROR(__xludf.DUMMYFUNCTION("IMPORTRANGE(""https://docs.google.com/spreadsheets/d/1XL5vhW3sbDhbH9Cz0tuDiY8C3ctxq1tqvaCgkFb8cCA/edit?usp=sharing"",""อุดรธานี!M244"")"),301868.7)</f>
        <v>301868.7</v>
      </c>
      <c r="O349" s="373">
        <f ca="1">+IF(L349&gt;0,N349*100/L349,0)</f>
        <v>29.971078236695789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IFERROR(__xludf.DUMMYFUNCTION("IMPORTRANGE(""https://docs.google.com/spreadsheets/d/1XL5vhW3sbDhbH9Cz0tuDiY8C3ctxq1tqvaCgkFb8cCA/edit?usp=sharing"",""อุดรธานี!M247"")"),301868.7)</f>
        <v>301868.7</v>
      </c>
      <c r="O352" s="165">
        <f t="shared" ca="1" si="105"/>
        <v>29.971078236695789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IFERROR(__xludf.DUMMYFUNCTION("IMPORTRANGE(""https://docs.google.com/spreadsheets/d/1XL5vhW3sbDhbH9Cz0tuDiY8C3ctxq1tqvaCgkFb8cCA/edit?usp=sharing"",""อุดรธานี!M249"")"),301868.7)</f>
        <v>301868.7</v>
      </c>
      <c r="O354" s="169">
        <f t="shared" ca="1" si="105"/>
        <v>29.971078236695789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IFERROR(__xludf.DUMMYFUNCTION("IMPORTRANGE(""https://docs.google.com/spreadsheets/d/1XL5vhW3sbDhbH9Cz0tuDiY8C3ctxq1tqvaCgkFb8cCA/edit?usp=sharing"",""อุดรธานี!M250"")"),177670)</f>
        <v>177670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IFERROR(__xludf.DUMMYFUNCTION("IMPORTRANGE(""https://docs.google.com/spreadsheets/d/1XL5vhW3sbDhbH9Cz0tuDiY8C3ctxq1tqvaCgkFb8cCA/edit?usp=sharing"",""อุดรธานี!M252"")"),94838.7)</f>
        <v>94838.7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IFERROR(__xludf.DUMMYFUNCTION("IMPORTRANGE(""https://docs.google.com/spreadsheets/d/1XL5vhW3sbDhbH9Cz0tuDiY8C3ctxq1tqvaCgkFb8cCA/edit?usp=sharing"",""อุดรธานี!M253"")"),29360)</f>
        <v>29360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IFERROR(__xludf.DUMMYFUNCTION("IMPORTRANGE(""https://docs.google.com/spreadsheets/d/1XL5vhW3sbDhbH9Cz0tuDiY8C3ctxq1tqvaCgkFb8cCA/edit?usp=sharing"",""อุดรธานี!M275"")"),192431.9)</f>
        <v>192431.9</v>
      </c>
      <c r="O380" s="373">
        <f ca="1">+IF(L380&gt;0,N380*100/L380,0)</f>
        <v>18.709592424065647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IFERROR(__xludf.DUMMYFUNCTION("IMPORTRANGE(""https://docs.google.com/spreadsheets/d/1XL5vhW3sbDhbH9Cz0tuDiY8C3ctxq1tqvaCgkFb8cCA/edit?usp=sharing"",""อุดรธานี!M278"")"),192431.9)</f>
        <v>192431.9</v>
      </c>
      <c r="O383" s="165">
        <f t="shared" ca="1" si="109"/>
        <v>18.709592424065647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IFERROR(__xludf.DUMMYFUNCTION("IMPORTRANGE(""https://docs.google.com/spreadsheets/d/1XL5vhW3sbDhbH9Cz0tuDiY8C3ctxq1tqvaCgkFb8cCA/edit?usp=sharing"",""อุดรธานี!M280"")"),192431.9)</f>
        <v>192431.9</v>
      </c>
      <c r="O385" s="169">
        <f t="shared" ca="1" si="109"/>
        <v>18.709592424065647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IFERROR(__xludf.DUMMYFUNCTION("IMPORTRANGE(""https://docs.google.com/spreadsheets/d/1XL5vhW3sbDhbH9Cz0tuDiY8C3ctxq1tqvaCgkFb8cCA/edit?usp=sharing"",""อุดรธานี!M281"")"),83731)</f>
        <v>83731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IFERROR(__xludf.DUMMYFUNCTION("IMPORTRANGE(""https://docs.google.com/spreadsheets/d/1XL5vhW3sbDhbH9Cz0tuDiY8C3ctxq1tqvaCgkFb8cCA/edit?usp=sharing"",""อุดรธานี!M283"")"),85756.9)</f>
        <v>85756.9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IFERROR(__xludf.DUMMYFUNCTION("IMPORTRANGE(""https://docs.google.com/spreadsheets/d/1XL5vhW3sbDhbH9Cz0tuDiY8C3ctxq1tqvaCgkFb8cCA/edit?usp=sharing"",""อุดรธานี!M284"")"),22944)</f>
        <v>22944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IFERROR(__xludf.DUMMYFUNCTION("IMPORTRANGE(""https://docs.google.com/spreadsheets/d/1XL5vhW3sbDhbH9Cz0tuDiY8C3ctxq1tqvaCgkFb8cCA/edit?usp=sharing"",""อุดรธานี!M296"")"),163396)</f>
        <v>163396</v>
      </c>
      <c r="O401" s="373">
        <f ca="1">+IF(L401&gt;0,N401*100/L401,0)</f>
        <v>83.407861153649819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IFERROR(__xludf.DUMMYFUNCTION("IMPORTRANGE(""https://docs.google.com/spreadsheets/d/1XL5vhW3sbDhbH9Cz0tuDiY8C3ctxq1tqvaCgkFb8cCA/edit?usp=sharing"",""อุดรธานี!M299"")"),163396)</f>
        <v>163396</v>
      </c>
      <c r="O404" s="169">
        <f t="shared" ca="1" si="112"/>
        <v>83.407861153649819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IFERROR(__xludf.DUMMYFUNCTION("IMPORTRANGE(""https://docs.google.com/spreadsheets/d/1XL5vhW3sbDhbH9Cz0tuDiY8C3ctxq1tqvaCgkFb8cCA/edit?usp=sharing"",""อุดรธานี!M301"")"),163396)</f>
        <v>163396</v>
      </c>
      <c r="O406" s="169">
        <f t="shared" ca="1" si="112"/>
        <v>83.407861153649819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IFERROR(__xludf.DUMMYFUNCTION("IMPORTRANGE(""https://docs.google.com/spreadsheets/d/1XL5vhW3sbDhbH9Cz0tuDiY8C3ctxq1tqvaCgkFb8cCA/edit?usp=sharing"",""อุดรธานี!M302"")"),104376)</f>
        <v>104376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IFERROR(__xludf.DUMMYFUNCTION("IMPORTRANGE(""https://docs.google.com/spreadsheets/d/1XL5vhW3sbDhbH9Cz0tuDiY8C3ctxq1tqvaCgkFb8cCA/edit?usp=sharing"",""อุดรธานี!M305"")"),17420)</f>
        <v>17420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IFERROR(__xludf.DUMMYFUNCTION("IMPORTRANGE(""https://docs.google.com/spreadsheets/d/1XL5vhW3sbDhbH9Cz0tuDiY8C3ctxq1tqvaCgkFb8cCA/edit?usp=sharing"",""อุดรธานี!M330"")"),88249)</f>
        <v>88249</v>
      </c>
      <c r="O435" s="412">
        <f t="shared" ref="O435:O439" ca="1" si="114">+IF(L435&gt;0,N435*100/L435,0)</f>
        <v>88.248999999999995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IFERROR(__xludf.DUMMYFUNCTION("IMPORTRANGE(""https://docs.google.com/spreadsheets/d/1XL5vhW3sbDhbH9Cz0tuDiY8C3ctxq1tqvaCgkFb8cCA/edit?usp=sharing"",""อุดรธานี!M332"")"),88249)</f>
        <v>88249</v>
      </c>
      <c r="O437" s="169">
        <f t="shared" ca="1" si="114"/>
        <v>88.248999999999995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IFERROR(__xludf.DUMMYFUNCTION("IMPORTRANGE(""https://docs.google.com/spreadsheets/d/1XL5vhW3sbDhbH9Cz0tuDiY8C3ctxq1tqvaCgkFb8cCA/edit?usp=sharing"",""อุดรธานี!M334"")"),88249)</f>
        <v>88249</v>
      </c>
      <c r="O439" s="169">
        <f t="shared" ca="1" si="114"/>
        <v>88.248999999999995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IFERROR(__xludf.DUMMYFUNCTION("IMPORTRANGE(""https://docs.google.com/spreadsheets/d/1XL5vhW3sbDhbH9Cz0tuDiY8C3ctxq1tqvaCgkFb8cCA/edit?usp=sharing"",""อุดรธานี!M338"")"),46959)</f>
        <v>46959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IFERROR(__xludf.DUMMYFUNCTION("IMPORTRANGE(""https://docs.google.com/spreadsheets/d/1XL5vhW3sbDhbH9Cz0tuDiY8C3ctxq1tqvaCgkFb8cCA/edit?usp=sharing"",""อุดรธานี!J350"")"),29791)</f>
        <v>29791</v>
      </c>
      <c r="K455" s="372">
        <f ca="1">IF(I455&gt;0,J455*100/I455,0)</f>
        <v>94.764131437478127</v>
      </c>
      <c r="L455" s="373">
        <f ca="1">IFERROR(__xludf.DUMMYFUNCTION("IMPORTRANGE(""https://docs.google.com/spreadsheets/d/1XL5vhW3sbDhbH9Cz0tuDiY8C3ctxq1tqvaCgkFb8cCA/edit?usp=sharing"",""อุดรธานี!L350"")"),424851)</f>
        <v>424851</v>
      </c>
      <c r="M455" s="373"/>
      <c r="N455" s="373">
        <f ca="1">IFERROR(__xludf.DUMMYFUNCTION("IMPORTRANGE(""https://docs.google.com/spreadsheets/d/1XL5vhW3sbDhbH9Cz0tuDiY8C3ctxq1tqvaCgkFb8cCA/edit?usp=sharing"",""อุดรธานี!M350"")"),179592)</f>
        <v>179592</v>
      </c>
      <c r="O455" s="373">
        <f t="shared" ref="O455:O459" ca="1" si="116">+IF(L455&gt;0,N455*100/L455,0)</f>
        <v>42.271761158617963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IFERROR(__xludf.DUMMYFUNCTION("IMPORTRANGE(""https://docs.google.com/spreadsheets/d/1XL5vhW3sbDhbH9Cz0tuDiY8C3ctxq1tqvaCgkFb8cCA/edit?usp=sharing"",""อุดรธานี!L352"")"),424851)</f>
        <v>424851</v>
      </c>
      <c r="M457" s="165"/>
      <c r="N457" s="169">
        <f ca="1">IFERROR(__xludf.DUMMYFUNCTION("IMPORTRANGE(""https://docs.google.com/spreadsheets/d/1XL5vhW3sbDhbH9Cz0tuDiY8C3ctxq1tqvaCgkFb8cCA/edit?usp=sharing"",""อุดรธานี!M352"")"),179592)</f>
        <v>179592</v>
      </c>
      <c r="O457" s="169">
        <f t="shared" ca="1" si="116"/>
        <v>42.271761158617963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IFERROR(__xludf.DUMMYFUNCTION("IMPORTRANGE(""https://docs.google.com/spreadsheets/d/1XL5vhW3sbDhbH9Cz0tuDiY8C3ctxq1tqvaCgkFb8cCA/edit?usp=sharing"",""อุดรธานี!L354"")"),424851)</f>
        <v>424851</v>
      </c>
      <c r="M459" s="169"/>
      <c r="N459" s="169">
        <f ca="1">IFERROR(__xludf.DUMMYFUNCTION("IMPORTRANGE(""https://docs.google.com/spreadsheets/d/1XL5vhW3sbDhbH9Cz0tuDiY8C3ctxq1tqvaCgkFb8cCA/edit?usp=sharing"",""อุดรธานี!M354"")"),179592)</f>
        <v>179592</v>
      </c>
      <c r="O459" s="169">
        <f t="shared" ca="1" si="116"/>
        <v>42.271761158617963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IFERROR(__xludf.DUMMYFUNCTION("IMPORTRANGE(""https://docs.google.com/spreadsheets/d/1XL5vhW3sbDhbH9Cz0tuDiY8C3ctxq1tqvaCgkFb8cCA/edit?usp=sharing"",""อุดรธานี!M358"")"),179592)</f>
        <v>179592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IFERROR(__xludf.DUMMYFUNCTION("IMPORTRANGE(""https://docs.google.com/spreadsheets/d/1XL5vhW3sbDhbH9Cz0tuDiY8C3ctxq1tqvaCgkFb8cCA/edit?usp=sharing"",""อุดรธานี!J359"")"),29791)</f>
        <v>29791</v>
      </c>
      <c r="K464" s="269">
        <f t="shared" ref="K464:K515" ca="1" si="117">IF(I464&gt;0,J464*100/I464,0)</f>
        <v>94.764131437478127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IFERROR(__xludf.DUMMYFUNCTION("IMPORTRANGE(""https://docs.google.com/spreadsheets/d/1XL5vhW3sbDhbH9Cz0tuDiY8C3ctxq1tqvaCgkFb8cCA/edit?usp=sharing"",""อุดรธานี!J376"")"),29791)</f>
        <v>29791</v>
      </c>
      <c r="K481" s="202">
        <f t="shared" ca="1" si="117"/>
        <v>94.764131437478127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IFERROR(__xludf.DUMMYFUNCTION("IMPORTRANGE(""https://docs.google.com/spreadsheets/d/1XL5vhW3sbDhbH9Cz0tuDiY8C3ctxq1tqvaCgkFb8cCA/edit?usp=sharing"",""อุดรธานี!J377"")"),2336)</f>
        <v>2336</v>
      </c>
      <c r="K482" s="163">
        <f t="shared" ca="1" si="117"/>
        <v>95.816242821985227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IFERROR(__xludf.DUMMYFUNCTION("IMPORTRANGE(""https://docs.google.com/spreadsheets/d/1XL5vhW3sbDhbH9Cz0tuDiY8C3ctxq1tqvaCgkFb8cCA/edit?usp=sharing"",""อุดรธานี!J378"")"),28368)</f>
        <v>28368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IFERROR(__xludf.DUMMYFUNCTION("IMPORTRANGE(""https://docs.google.com/spreadsheets/d/1XL5vhW3sbDhbH9Cz0tuDiY8C3ctxq1tqvaCgkFb8cCA/edit?usp=sharing"",""อุดรธานี!J379"")"),2245)</f>
        <v>2245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IFERROR(__xludf.DUMMYFUNCTION("IMPORTRANGE(""https://docs.google.com/spreadsheets/d/1XL5vhW3sbDhbH9Cz0tuDiY8C3ctxq1tqvaCgkFb8cCA/edit?usp=sharing"",""อุดรธานี!I420"")"),0)</f>
        <v>0</v>
      </c>
      <c r="J525" s="285">
        <f ca="1">IFERROR(__xludf.DUMMYFUNCTION("IMPORTRANGE(""https://docs.google.com/spreadsheets/d/1XL5vhW3sbDhbH9Cz0tuDiY8C3ctxq1tqvaCgkFb8cCA/edit?usp=sharing"",""อุดรธานี!J420"")"),0)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IFERROR(__xludf.DUMMYFUNCTION("IMPORTRANGE(""https://docs.google.com/spreadsheets/d/1XL5vhW3sbDhbH9Cz0tuDiY8C3ctxq1tqvaCgkFb8cCA/edit?usp=sharing"",""อุดรธานี!I421"")"),0)</f>
        <v>0</v>
      </c>
      <c r="J526" s="285">
        <f ca="1">IFERROR(__xludf.DUMMYFUNCTION("IMPORTRANGE(""https://docs.google.com/spreadsheets/d/1XL5vhW3sbDhbH9Cz0tuDiY8C3ctxq1tqvaCgkFb8cCA/edit?usp=sharing"",""อุดรธานี!J421"")"),0)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IFERROR(__xludf.DUMMYFUNCTION("IMPORTRANGE(""https://docs.google.com/spreadsheets/d/1XL5vhW3sbDhbH9Cz0tuDiY8C3ctxq1tqvaCgkFb8cCA/edit?usp=sharing"",""อุดรธานี!J459"")"),13649)</f>
        <v>13649</v>
      </c>
      <c r="K564" s="372">
        <f ca="1">IF(I564&gt;0,J564*100/I564,0)</f>
        <v>262.48076923076923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IFERROR(__xludf.DUMMYFUNCTION("IMPORTRANGE(""https://docs.google.com/spreadsheets/d/1XL5vhW3sbDhbH9Cz0tuDiY8C3ctxq1tqvaCgkFb8cCA/edit?usp=sharing"",""อุดรธานี!M459"")"),150836.04)</f>
        <v>150836.04</v>
      </c>
      <c r="O564" s="373">
        <f t="shared" ref="O564:O568" ca="1" si="122">+IF(L564&gt;0,N564*100/L564,0)</f>
        <v>87.289375000000007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IFERROR(__xludf.DUMMYFUNCTION("IMPORTRANGE(""https://docs.google.com/spreadsheets/d/1XL5vhW3sbDhbH9Cz0tuDiY8C3ctxq1tqvaCgkFb8cCA/edit?usp=sharing"",""อุดรธานี!M461"")"),150836.04)</f>
        <v>150836.04</v>
      </c>
      <c r="O566" s="169">
        <f t="shared" ca="1" si="122"/>
        <v>87.289375000000007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IFERROR(__xludf.DUMMYFUNCTION("IMPORTRANGE(""https://docs.google.com/spreadsheets/d/1XL5vhW3sbDhbH9Cz0tuDiY8C3ctxq1tqvaCgkFb8cCA/edit?usp=sharing"",""อุดรธานี!M463"")"),150836.04)</f>
        <v>150836.04</v>
      </c>
      <c r="O568" s="169">
        <f t="shared" ca="1" si="122"/>
        <v>87.289375000000007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IFERROR(__xludf.DUMMYFUNCTION("IMPORTRANGE(""https://docs.google.com/spreadsheets/d/1XL5vhW3sbDhbH9Cz0tuDiY8C3ctxq1tqvaCgkFb8cCA/edit?usp=sharing"",""อุดรธานี!M466"")"),85480.64)</f>
        <v>85480.639999999999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IFERROR(__xludf.DUMMYFUNCTION("IMPORTRANGE(""https://docs.google.com/spreadsheets/d/1XL5vhW3sbDhbH9Cz0tuDiY8C3ctxq1tqvaCgkFb8cCA/edit?usp=sharing"",""อุดรธานี!J468"")"),13649)</f>
        <v>13649</v>
      </c>
      <c r="K573" s="202">
        <f ca="1">IF(I573&gt;0,J573*100/I573,0)</f>
        <v>262.48076923076923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IFERROR(__xludf.DUMMYFUNCTION("IMPORTRANGE(""https://docs.google.com/spreadsheets/d/1XL5vhW3sbDhbH9Cz0tuDiY8C3ctxq1tqvaCgkFb8cCA/edit?usp=sharing"",""อุดรธานี!J471"")"),489)</f>
        <v>489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IFERROR(__xludf.DUMMYFUNCTION("IMPORTRANGE(""https://docs.google.com/spreadsheets/d/1XL5vhW3sbDhbH9Cz0tuDiY8C3ctxq1tqvaCgkFb8cCA/edit?usp=sharing"",""อุดรธานี!J472"")"),13160)</f>
        <v>13160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IFERROR(__xludf.DUMMYFUNCTION("IMPORTRANGE(""https://docs.google.com/spreadsheets/d/1XL5vhW3sbDhbH9Cz0tuDiY8C3ctxq1tqvaCgkFb8cCA/edit?usp=sharing"",""อุดรธานี!J475"")"),1)</f>
        <v>1</v>
      </c>
      <c r="K580" s="372">
        <f ca="1">IF(I580&gt;0,J580*100/I580,0)</f>
        <v>0.26315789473684209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IFERROR(__xludf.DUMMYFUNCTION("IMPORTRANGE(""https://docs.google.com/spreadsheets/d/1XL5vhW3sbDhbH9Cz0tuDiY8C3ctxq1tqvaCgkFb8cCA/edit?usp=sharing"",""อุดรธานี!M475"")"),460965.61)</f>
        <v>460965.61</v>
      </c>
      <c r="O580" s="373">
        <f t="shared" ref="O580:O584" ca="1" si="124">+IF(L580&gt;0,N580*100/L580,0)</f>
        <v>93.392278860569718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IFERROR(__xludf.DUMMYFUNCTION("IMPORTRANGE(""https://docs.google.com/spreadsheets/d/1XL5vhW3sbDhbH9Cz0tuDiY8C3ctxq1tqvaCgkFb8cCA/edit?usp=sharing"",""อุดรธานี!L477"")"),493580)</f>
        <v>493580</v>
      </c>
      <c r="M582" s="165"/>
      <c r="N582" s="169">
        <f ca="1">IFERROR(__xludf.DUMMYFUNCTION("IMPORTRANGE(""https://docs.google.com/spreadsheets/d/1XL5vhW3sbDhbH9Cz0tuDiY8C3ctxq1tqvaCgkFb8cCA/edit?usp=sharing"",""อุดรธานี!M477"")"),460965.61)</f>
        <v>460965.61</v>
      </c>
      <c r="O582" s="169">
        <f t="shared" ca="1" si="124"/>
        <v>93.392278860569718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IFERROR(__xludf.DUMMYFUNCTION("IMPORTRANGE(""https://docs.google.com/spreadsheets/d/1XL5vhW3sbDhbH9Cz0tuDiY8C3ctxq1tqvaCgkFb8cCA/edit?usp=sharing"",""อุดรธานี!L479"")"),493580)</f>
        <v>493580</v>
      </c>
      <c r="M584" s="169"/>
      <c r="N584" s="169">
        <f ca="1">IFERROR(__xludf.DUMMYFUNCTION("IMPORTRANGE(""https://docs.google.com/spreadsheets/d/1XL5vhW3sbDhbH9Cz0tuDiY8C3ctxq1tqvaCgkFb8cCA/edit?usp=sharing"",""อุดรธานี!M479"")"),460965.61)</f>
        <v>460965.61</v>
      </c>
      <c r="O584" s="169">
        <f t="shared" ca="1" si="124"/>
        <v>93.392278860569718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IFERROR(__xludf.DUMMYFUNCTION("IMPORTRANGE(""https://docs.google.com/spreadsheets/d/1XL5vhW3sbDhbH9Cz0tuDiY8C3ctxq1tqvaCgkFb8cCA/edit?usp=sharing"",""อุดรธานี!M482"")"),170665.58)</f>
        <v>170665.58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IFERROR(__xludf.DUMMYFUNCTION("IMPORTRANGE(""https://docs.google.com/spreadsheets/d/1XL5vhW3sbDhbH9Cz0tuDiY8C3ctxq1tqvaCgkFb8cCA/edit?usp=sharing"",""อุดรธานี!M483"")"),290300.03)</f>
        <v>290300.03000000003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IFERROR(__xludf.DUMMYFUNCTION("IMPORTRANGE(""https://docs.google.com/spreadsheets/d/1XL5vhW3sbDhbH9Cz0tuDiY8C3ctxq1tqvaCgkFb8cCA/edit?usp=sharing"",""อุดรธานี!J484"")"),522)</f>
        <v>522</v>
      </c>
      <c r="K589" s="163">
        <f t="shared" ref="K589:K596" ca="1" si="125">IF(I589&gt;0,J589*100/I589,0)</f>
        <v>137.36842105263159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IFERROR(__xludf.DUMMYFUNCTION("IMPORTRANGE(""https://docs.google.com/spreadsheets/d/1XL5vhW3sbDhbH9Cz0tuDiY8C3ctxq1tqvaCgkFb8cCA/edit?usp=sharing"",""อุดรธานี!J485"")"),271.92)</f>
        <v>271.92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IFERROR(__xludf.DUMMYFUNCTION("IMPORTRANGE(""https://docs.google.com/spreadsheets/d/1XL5vhW3sbDhbH9Cz0tuDiY8C3ctxq1tqvaCgkFb8cCA/edit?usp=sharing"",""อุดรธานี!J486"")"),399)</f>
        <v>399</v>
      </c>
      <c r="K591" s="163">
        <f t="shared" ca="1" si="125"/>
        <v>105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IFERROR(__xludf.DUMMYFUNCTION("IMPORTRANGE(""https://docs.google.com/spreadsheets/d/1XL5vhW3sbDhbH9Cz0tuDiY8C3ctxq1tqvaCgkFb8cCA/edit?usp=sharing"",""อุดรธานี!J487"")"),232.86)</f>
        <v>232.86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IFERROR(__xludf.DUMMYFUNCTION("IMPORTRANGE(""https://docs.google.com/spreadsheets/d/1XL5vhW3sbDhbH9Cz0tuDiY8C3ctxq1tqvaCgkFb8cCA/edit?usp=sharing"",""อุดรธานี!J488"")"),180)</f>
        <v>180</v>
      </c>
      <c r="K593" s="163">
        <f t="shared" ca="1" si="125"/>
        <v>47.368421052631582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IFERROR(__xludf.DUMMYFUNCTION("IMPORTRANGE(""https://docs.google.com/spreadsheets/d/1XL5vhW3sbDhbH9Cz0tuDiY8C3ctxq1tqvaCgkFb8cCA/edit?usp=sharing"",""อุดรธานี!J489"")"),91.73)</f>
        <v>91.73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IFERROR(__xludf.DUMMYFUNCTION("IMPORTRANGE(""https://docs.google.com/spreadsheets/d/1XL5vhW3sbDhbH9Cz0tuDiY8C3ctxq1tqvaCgkFb8cCA/edit?usp=sharing"",""อุดรธานี!J490"")"),1)</f>
        <v>1</v>
      </c>
      <c r="K595" s="163">
        <f t="shared" ca="1" si="125"/>
        <v>0.26315789473684209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IFERROR(__xludf.DUMMYFUNCTION("IMPORTRANGE(""https://docs.google.com/spreadsheets/d/1XL5vhW3sbDhbH9Cz0tuDiY8C3ctxq1tqvaCgkFb8cCA/edit?usp=sharing"",""อุดรธานี!J491"")"),1.29)</f>
        <v>1.29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IFERROR(__xludf.DUMMYFUNCTION("IMPORTRANGE(""https://docs.google.com/spreadsheets/d/1XL5vhW3sbDhbH9Cz0tuDiY8C3ctxq1tqvaCgkFb8cCA/edit?usp=sharing"",""อุดรธานี!J166"")"),0)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IFERROR(__xludf.DUMMYFUNCTION("IMPORTRANGE(""https://docs.google.com/spreadsheets/d/1XL5vhW3sbDhbH9Cz0tuDiY8C3ctxq1tqvaCgkFb8cCA/edit?usp=sharing"",""อุดรธานี!J166"")"),0)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IFERROR(__xludf.DUMMYFUNCTION("IMPORTRANGE(""https://docs.google.com/spreadsheets/d/1XL5vhW3sbDhbH9Cz0tuDiY8C3ctxq1tqvaCgkFb8cCA/edit?usp=sharing"",""อุดรธานี!J523"")"),3149328.65)</f>
        <v>3149328.65</v>
      </c>
      <c r="K628" s="343">
        <f t="shared" ref="K628:K635" ca="1" si="129">IF(I628&gt;0,J628*100/I628,0)</f>
        <v>72.769078747014689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IFERROR(__xludf.DUMMYFUNCTION("IMPORTRANGE(""https://docs.google.com/spreadsheets/d/1XL5vhW3sbDhbH9Cz0tuDiY8C3ctxq1tqvaCgkFb8cCA/edit?usp=sharing"",""อุดรธานี!J524"")"),181)</f>
        <v>181</v>
      </c>
      <c r="K629" s="343">
        <f t="shared" ca="1" si="129"/>
        <v>59.933774834437088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IFERROR(__xludf.DUMMYFUNCTION("IMPORTRANGE(""https://docs.google.com/spreadsheets/d/1XL5vhW3sbDhbH9Cz0tuDiY8C3ctxq1tqvaCgkFb8cCA/edit?usp=sharing"",""อุดรธานี!J525"")"),590974.04)</f>
        <v>590974.04</v>
      </c>
      <c r="K630" s="343">
        <f t="shared" ca="1" si="129"/>
        <v>31.257558506181255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IFERROR(__xludf.DUMMYFUNCTION("IMPORTRANGE(""https://docs.google.com/spreadsheets/d/1XL5vhW3sbDhbH9Cz0tuDiY8C3ctxq1tqvaCgkFb8cCA/edit?usp=sharing"",""อุดรธานี!J526"")"),55)</f>
        <v>55</v>
      </c>
      <c r="K631" s="343">
        <f t="shared" ca="1" si="129"/>
        <v>45.833333333333336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IFERROR(__xludf.DUMMYFUNCTION("IMPORTRANGE(""https://docs.google.com/spreadsheets/d/1XL5vhW3sbDhbH9Cz0tuDiY8C3ctxq1tqvaCgkFb8cCA/edit?usp=sharing"",""อุดรธานี!J529"")"),4250000)</f>
        <v>4250000</v>
      </c>
      <c r="K634" s="343">
        <f t="shared" ca="1" si="129"/>
        <v>85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IFERROR(__xludf.DUMMYFUNCTION("IMPORTRANGE(""https://docs.google.com/spreadsheets/d/1XL5vhW3sbDhbH9Cz0tuDiY8C3ctxq1tqvaCgkFb8cCA/edit?usp=sharing"",""อุดรธานี!J530"")"),150)</f>
        <v>150</v>
      </c>
      <c r="K635" s="486">
        <f t="shared" ca="1" si="129"/>
        <v>75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106870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45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106870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106870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45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45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IFERROR(__xludf.DUMMYFUNCTION("IMPORTRANGE(""https://docs.google.com/spreadsheets/d/1XL5vhW3sbDhbH9Cz0tuDiY8C3ctxq1tqvaCgkFb8cCA/edit#gid=346597447"",""อุดรธานี!J541"")"),0)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45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IFERROR(__xludf.DUMMYFUNCTION("IMPORTRANGE(""https://docs.google.com/spreadsheets/d/1XL5vhW3sbDhbH9Cz0tuDiY8C3ctxq1tqvaCgkFb8cCA/edit#gid=346597447"",""อุดรธานี!J542"")"),0)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45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IFERROR(__xludf.DUMMYFUNCTION("IMPORTRANGE(""https://docs.google.com/spreadsheets/d/1XL5vhW3sbDhbH9Cz0tuDiY8C3ctxq1tqvaCgkFb8cCA/edit#gid=346597447"",""อุดรธานี!I543"")"),572)</f>
        <v>572</v>
      </c>
      <c r="J648" s="533">
        <f ca="1">IFERROR(__xludf.DUMMYFUNCTION("IMPORTRANGE(""https://docs.google.com/spreadsheets/d/1XL5vhW3sbDhbH9Cz0tuDiY8C3ctxq1tqvaCgkFb8cCA/edit#gid=346597447"",""อุดรธานี!J543"")"),0)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IFERROR(__xludf.DUMMYFUNCTION("IMPORTRANGE(""https://docs.google.com/spreadsheets/d/1XL5vhW3sbDhbH9Cz0tuDiY8C3ctxq1tqvaCgkFb8cCA/edit#gid=346597447"",""อุดรธานี!L543"")"),45760)</f>
        <v>45760</v>
      </c>
      <c r="M648" s="520"/>
      <c r="N648" s="535">
        <f ca="1">IFERROR(__xludf.DUMMYFUNCTION("IMPORTRANGE(""https://docs.google.com/spreadsheets/d/1XL5vhW3sbDhbH9Cz0tuDiY8C3ctxq1tqvaCgkFb8cCA/edit#gid=346597447"",""อุดรธานี!M543"")"),0)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45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IFERROR(__xludf.DUMMYFUNCTION("IMPORTRANGE(""https://docs.google.com/spreadsheets/d/1XL5vhW3sbDhbH9Cz0tuDiY8C3ctxq1tqvaCgkFb8cCA/edit#gid=346597447"",""อุดรธานี!I544"")"),53)</f>
        <v>53</v>
      </c>
      <c r="J649" s="533">
        <f ca="1">IFERROR(__xludf.DUMMYFUNCTION("IMPORTRANGE(""https://docs.google.com/spreadsheets/d/1XL5vhW3sbDhbH9Cz0tuDiY8C3ctxq1tqvaCgkFb8cCA/edit#gid=346597447"",""อุดรธานี!J544"")"),0)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IFERROR(__xludf.DUMMYFUNCTION("IMPORTRANGE(""https://docs.google.com/spreadsheets/d/1XL5vhW3sbDhbH9Cz0tuDiY8C3ctxq1tqvaCgkFb8cCA/edit#gid=346597447"",""อุดรธานี!L544"")"),6360)</f>
        <v>6360</v>
      </c>
      <c r="M649" s="520"/>
      <c r="N649" s="535">
        <f ca="1">IFERROR(__xludf.DUMMYFUNCTION("IMPORTRANGE(""https://docs.google.com/spreadsheets/d/1XL5vhW3sbDhbH9Cz0tuDiY8C3ctxq1tqvaCgkFb8cCA/edit#gid=346597447"",""อุดรธานี!M544"")"),0)</f>
        <v>0</v>
      </c>
      <c r="O649" s="534">
        <f t="shared" ca="1" si="132"/>
        <v>0</v>
      </c>
      <c r="P649" s="586"/>
    </row>
    <row r="650" spans="1:16" ht="21.75" customHeight="1" x14ac:dyDescent="0.45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IFERROR(__xludf.DUMMYFUNCTION("IMPORTRANGE(""https://docs.google.com/spreadsheets/d/1XL5vhW3sbDhbH9Cz0tuDiY8C3ctxq1tqvaCgkFb8cCA/edit#gid=346597447"",""อุดรธานี!I545"")"),0)</f>
        <v>0</v>
      </c>
      <c r="J650" s="533">
        <f ca="1">IFERROR(__xludf.DUMMYFUNCTION("IMPORTRANGE(""https://docs.google.com/spreadsheets/d/1XL5vhW3sbDhbH9Cz0tuDiY8C3ctxq1tqvaCgkFb8cCA/edit#gid=346597447"",""อุดรธานี!J545"")"),0)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IFERROR(__xludf.DUMMYFUNCTION("IMPORTRANGE(""https://docs.google.com/spreadsheets/d/1XL5vhW3sbDhbH9Cz0tuDiY8C3ctxq1tqvaCgkFb8cCA/edit#gid=346597447"",""อุดรธานี!L545"")"),0)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IFERROR(__xludf.DUMMYFUNCTION("IMPORTRANGE(""https://docs.google.com/spreadsheets/d/1XL5vhW3sbDhbH9Cz0tuDiY8C3ctxq1tqvaCgkFb8cCA/edit#gid=346597447"",""อุดรธานี!M545"")"),0)</f>
        <v>0</v>
      </c>
      <c r="O650" s="534">
        <f t="shared" ca="1" si="132"/>
        <v>0</v>
      </c>
      <c r="P650" s="586"/>
    </row>
    <row r="651" spans="1:16" ht="21.75" customHeight="1" x14ac:dyDescent="0.45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IFERROR(__xludf.DUMMYFUNCTION("IMPORTRANGE(""https://docs.google.com/spreadsheets/d/1XL5vhW3sbDhbH9Cz0tuDiY8C3ctxq1tqvaCgkFb8cCA/edit#gid=346597447"",""อุดรธานี!I546"")"),214)</f>
        <v>214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IFERROR(__xludf.DUMMYFUNCTION("IMPORTRANGE(""https://docs.google.com/spreadsheets/d/1XL5vhW3sbDhbH9Cz0tuDiY8C3ctxq1tqvaCgkFb8cCA/edit#gid=346597447"",""อุดรธานี!L546"")"),5350)</f>
        <v>5350</v>
      </c>
      <c r="M651" s="520"/>
      <c r="N651" s="535">
        <f ca="1">IFERROR(__xludf.DUMMYFUNCTION("IMPORTRANGE(""https://docs.google.com/spreadsheets/d/1XL5vhW3sbDhbH9Cz0tuDiY8C3ctxq1tqvaCgkFb8cCA/edit#gid=346597447"",""อุดรธานี!M546"")"),0)</f>
        <v>0</v>
      </c>
      <c r="O651" s="534">
        <f t="shared" ca="1" si="132"/>
        <v>0</v>
      </c>
      <c r="P651" s="58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IFERROR(__xludf.DUMMYFUNCTION("IMPORTRANGE(""https://docs.google.com/spreadsheets/d/1XL5vhW3sbDhbH9Cz0tuDiY8C3ctxq1tqvaCgkFb8cCA/edit#gid=346597447"",""อุดรธานี!J547"")"),0)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IFERROR(__xludf.DUMMYFUNCTION("IMPORTRANGE(""https://docs.google.com/spreadsheets/d/1XL5vhW3sbDhbH9Cz0tuDiY8C3ctxq1tqvaCgkFb8cCA/edit#gid=346597447"",""อุดรธานี!J548"")"),0)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IFERROR(__xludf.DUMMYFUNCTION("IMPORTRANGE(""https://docs.google.com/spreadsheets/d/1XL5vhW3sbDhbH9Cz0tuDiY8C3ctxq1tqvaCgkFb8cCA/edit#gid=346597447"",""อุดรธานี!J550"")"),0)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IFERROR(__xludf.DUMMYFUNCTION("IMPORTRANGE(""https://docs.google.com/spreadsheets/d/1XL5vhW3sbDhbH9Cz0tuDiY8C3ctxq1tqvaCgkFb8cCA/edit#gid=346597447"",""อุดรธานี!J551"")"),0)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IFERROR(__xludf.DUMMYFUNCTION("IMPORTRANGE(""https://docs.google.com/spreadsheets/d/1XL5vhW3sbDhbH9Cz0tuDiY8C3ctxq1tqvaCgkFb8cCA/edit#gid=346597447"",""อุดรธานี!J552"")"),0)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IFERROR(__xludf.DUMMYFUNCTION("IMPORTRANGE(""https://docs.google.com/spreadsheets/d/1XL5vhW3sbDhbH9Cz0tuDiY8C3ctxq1tqvaCgkFb8cCA/edit#gid=346597447"",""อุดรธานี!J553"")"),0)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IFERROR(__xludf.DUMMYFUNCTION("IMPORTRANGE(""https://docs.google.com/spreadsheets/d/1XL5vhW3sbDhbH9Cz0tuDiY8C3ctxq1tqvaCgkFb8cCA/edit#gid=346597447"",""อุดรธานี!J554"")"),0)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IFERROR(__xludf.DUMMYFUNCTION("IMPORTRANGE(""https://docs.google.com/spreadsheets/d/1XL5vhW3sbDhbH9Cz0tuDiY8C3ctxq1tqvaCgkFb8cCA/edit#gid=346597447"",""อุดรธานี!J555"")"),0)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45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IFERROR(__xludf.DUMMYFUNCTION("IMPORTRANGE(""https://docs.google.com/spreadsheets/d/1XL5vhW3sbDhbH9Cz0tuDiY8C3ctxq1tqvaCgkFb8cCA/edit#gid=346597447"",""อุดรธานี!J556"")"),0)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IFERROR(__xludf.DUMMYFUNCTION("IMPORTRANGE(""https://docs.google.com/spreadsheets/d/1XL5vhW3sbDhbH9Cz0tuDiY8C3ctxq1tqvaCgkFb8cCA/edit#gid=346597447"",""อุดรธานี!L556"")"),3640)</f>
        <v>3640</v>
      </c>
      <c r="M661" s="520"/>
      <c r="N661" s="535">
        <f ca="1">IFERROR(__xludf.DUMMYFUNCTION("IMPORTRANGE(""https://docs.google.com/spreadsheets/d/1XL5vhW3sbDhbH9Cz0tuDiY8C3ctxq1tqvaCgkFb8cCA/edit#gid=346597447"",""อุดรธานี!M556"")"),0)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IFERROR(__xludf.DUMMYFUNCTION("IMPORTRANGE(""https://docs.google.com/spreadsheets/d/1XL5vhW3sbDhbH9Cz0tuDiY8C3ctxq1tqvaCgkFb8cCA/edit#gid=346597447"",""อุดรธานี!J557"")"),0)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IFERROR(__xludf.DUMMYFUNCTION("IMPORTRANGE(""https://docs.google.com/spreadsheets/d/1XL5vhW3sbDhbH9Cz0tuDiY8C3ctxq1tqvaCgkFb8cCA/edit#gid=346597447"",""อุดรธานี!I558"")"),91)</f>
        <v>91</v>
      </c>
      <c r="J663" s="533">
        <f ca="1">IFERROR(__xludf.DUMMYFUNCTION("IMPORTRANGE(""https://docs.google.com/spreadsheets/d/1XL5vhW3sbDhbH9Cz0tuDiY8C3ctxq1tqvaCgkFb8cCA/edit#gid=346597447"",""อุดรธานี!J558"")"),0)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45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IFERROR(__xludf.DUMMYFUNCTION("IMPORTRANGE(""https://docs.google.com/spreadsheets/d/1XL5vhW3sbDhbH9Cz0tuDiY8C3ctxq1tqvaCgkFb8cCA/edit#gid=346597447"",""อุดรธานี!I560"")"),0)</f>
        <v>0</v>
      </c>
      <c r="J665" s="533">
        <f ca="1">IFERROR(__xludf.DUMMYFUNCTION("IMPORTRANGE(""https://docs.google.com/spreadsheets/d/1XL5vhW3sbDhbH9Cz0tuDiY8C3ctxq1tqvaCgkFb8cCA/edit#gid=346597447"",""อุดรธานี!J560"")"),0)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IFERROR(__xludf.DUMMYFUNCTION("IMPORTRANGE(""https://docs.google.com/spreadsheets/d/1XL5vhW3sbDhbH9Cz0tuDiY8C3ctxq1tqvaCgkFb8cCA/edit#gid=346597447"",""อุดรธานี!L560"")"),0)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IFERROR(__xludf.DUMMYFUNCTION("IMPORTRANGE(""https://docs.google.com/spreadsheets/d/1XL5vhW3sbDhbH9Cz0tuDiY8C3ctxq1tqvaCgkFb8cCA/edit#gid=346597447"",""อุดรธานี!M560"")"),0)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IFERROR(__xludf.DUMMYFUNCTION("IMPORTRANGE(""https://docs.google.com/spreadsheets/d/1XL5vhW3sbDhbH9Cz0tuDiY8C3ctxq1tqvaCgkFb8cCA/edit#gid=346597447"",""อุดรธานี!J561"")"),0)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IFERROR(__xludf.DUMMYFUNCTION("IMPORTRANGE(""https://docs.google.com/spreadsheets/d/1XL5vhW3sbDhbH9Cz0tuDiY8C3ctxq1tqvaCgkFb8cCA/edit#gid=346597447"",""อุดรธานี!J562"")"),0)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IFERROR(__xludf.DUMMYFUNCTION("IMPORTRANGE(""https://docs.google.com/spreadsheets/d/1XL5vhW3sbDhbH9Cz0tuDiY8C3ctxq1tqvaCgkFb8cCA/edit#gid=346597447"",""อุดรธานี!I563"")"),0)</f>
        <v>0</v>
      </c>
      <c r="J668" s="533">
        <f ca="1">IFERROR(__xludf.DUMMYFUNCTION("IMPORTRANGE(""https://docs.google.com/spreadsheets/d/1XL5vhW3sbDhbH9Cz0tuDiY8C3ctxq1tqvaCgkFb8cCA/edit#gid=346597447"",""อุดรธานี!J563"")"),0)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IFERROR(__xludf.DUMMYFUNCTION("IMPORTRANGE(""https://docs.google.com/spreadsheets/d/1XL5vhW3sbDhbH9Cz0tuDiY8C3ctxq1tqvaCgkFb8cCA/edit#gid=346597447"",""อุดรธานี!L563"")"),0)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IFERROR(__xludf.DUMMYFUNCTION("IMPORTRANGE(""https://docs.google.com/spreadsheets/d/1XL5vhW3sbDhbH9Cz0tuDiY8C3ctxq1tqvaCgkFb8cCA/edit#gid=346597447"",""อุดรธานี!M563"")"),0)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IFERROR(__xludf.DUMMYFUNCTION("IMPORTRANGE(""https://docs.google.com/spreadsheets/d/1XL5vhW3sbDhbH9Cz0tuDiY8C3ctxq1tqvaCgkFb8cCA/edit#gid=346597447"",""อุดรธานี!J564"")"),0)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IFERROR(__xludf.DUMMYFUNCTION("IMPORTRANGE(""https://docs.google.com/spreadsheets/d/1XL5vhW3sbDhbH9Cz0tuDiY8C3ctxq1tqvaCgkFb8cCA/edit#gid=346597447"",""อุดรธานี!J565"")"),0)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45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IFERROR(__xludf.DUMMYFUNCTION("IMPORTRANGE(""https://docs.google.com/spreadsheets/d/1XL5vhW3sbDhbH9Cz0tuDiY8C3ctxq1tqvaCgkFb8cCA/edit#gid=346597447"",""อุดรธานี!I566"")"),572)</f>
        <v>572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IFERROR(__xludf.DUMMYFUNCTION("IMPORTRANGE(""https://docs.google.com/spreadsheets/d/1XL5vhW3sbDhbH9Cz0tuDiY8C3ctxq1tqvaCgkFb8cCA/edit#gid=346597447"",""อุดรธานี!L566"")"),45760)</f>
        <v>45760</v>
      </c>
      <c r="M671" s="520"/>
      <c r="N671" s="535">
        <f ca="1">IFERROR(__xludf.DUMMYFUNCTION("IMPORTRANGE(""https://docs.google.com/spreadsheets/d/1XL5vhW3sbDhbH9Cz0tuDiY8C3ctxq1tqvaCgkFb8cCA/edit#gid=346597447"",""อุดรธานี!M566"")"),0)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IFERROR(__xludf.DUMMYFUNCTION("IMPORTRANGE(""https://docs.google.com/spreadsheets/d/1XL5vhW3sbDhbH9Cz0tuDiY8C3ctxq1tqvaCgkFb8cCA/edit#gid=346597447"",""อุดรธานี!J567"")"),0)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IFERROR(__xludf.DUMMYFUNCTION("IMPORTRANGE(""https://docs.google.com/spreadsheets/d/1XL5vhW3sbDhbH9Cz0tuDiY8C3ctxq1tqvaCgkFb8cCA/edit#gid=346597447"",""อุดรธานี!J568"")"),0)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IFERROR(__xludf.DUMMYFUNCTION("IMPORTRANGE(""https://docs.google.com/spreadsheets/d/1XL5vhW3sbDhbH9Cz0tuDiY8C3ctxq1tqvaCgkFb8cCA/edit#gid=346597447"",""อุดรธานี!J569"")"),0)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IFERROR(__xludf.DUMMYFUNCTION("IMPORTRANGE(""https://docs.google.com/spreadsheets/d/1XL5vhW3sbDhbH9Cz0tuDiY8C3ctxq1tqvaCgkFb8cCA/edit#gid=346597447"",""อุดรธานี!J570"")"),0)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IFERROR(__xludf.DUMMYFUNCTION("IMPORTRANGE(""https://docs.google.com/spreadsheets/d/1XL5vhW3sbDhbH9Cz0tuDiY8C3ctxq1tqvaCgkFb8cCA/edit#gid=346597447"",""อุดรธานี!J571"")"),0)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45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IFERROR(__xludf.DUMMYFUNCTION("IMPORTRANGE(""https://docs.google.com/spreadsheets/d/1XL5vhW3sbDhbH9Cz0tuDiY8C3ctxq1tqvaCgkFb8cCA/edit#gid=346597447"",""อุดรธานี!J572"")"),0)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298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8780625</v>
      </c>
      <c r="M8" s="23">
        <f t="shared" ca="1" si="0"/>
        <v>4389973.24</v>
      </c>
      <c r="N8" s="23">
        <f t="shared" ca="1" si="0"/>
        <v>6593256.3600000003</v>
      </c>
      <c r="O8" s="22">
        <f t="shared" ref="O8:O16" ca="1" si="1">IF(L8&gt;0,N8*100/L8,0)</f>
        <v>75.08869083920564</v>
      </c>
      <c r="P8" s="22">
        <f t="shared" ref="P8:P16" ca="1" si="2">IF(M8&gt;0,N8*100/M8,0)</f>
        <v>150.18898748457974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8780625</v>
      </c>
      <c r="M10" s="30">
        <f t="shared" ca="1" si="4"/>
        <v>4389973.24</v>
      </c>
      <c r="N10" s="30">
        <f t="shared" ca="1" si="4"/>
        <v>6593256.3600000003</v>
      </c>
      <c r="O10" s="29">
        <f t="shared" ca="1" si="1"/>
        <v>75.08869083920564</v>
      </c>
      <c r="P10" s="29">
        <f t="shared" ca="1" si="2"/>
        <v>150.18898748457974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7925670</v>
      </c>
      <c r="M12" s="38">
        <f t="shared" ca="1" si="6"/>
        <v>3535018.24</v>
      </c>
      <c r="N12" s="38">
        <f t="shared" ca="1" si="6"/>
        <v>5738301.3600000003</v>
      </c>
      <c r="O12" s="38">
        <f t="shared" ca="1" si="1"/>
        <v>72.401467131485418</v>
      </c>
      <c r="P12" s="38">
        <f t="shared" ca="1" si="2"/>
        <v>162.32734799127937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5541370</v>
      </c>
      <c r="M14" s="38">
        <f t="shared" si="8"/>
        <v>0</v>
      </c>
      <c r="N14" s="38">
        <f t="shared" ca="1" si="8"/>
        <v>2712514.45</v>
      </c>
      <c r="O14" s="38">
        <f t="shared" ca="1" si="1"/>
        <v>48.950249667500998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854955</v>
      </c>
      <c r="M16" s="38">
        <f t="shared" ca="1" si="10"/>
        <v>854955</v>
      </c>
      <c r="N16" s="38">
        <f t="shared" ca="1" si="10"/>
        <v>854955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5428180</v>
      </c>
      <c r="M18" s="23">
        <f t="shared" ca="1" si="11"/>
        <v>4389973.24</v>
      </c>
      <c r="N18" s="23">
        <f t="shared" ca="1" si="11"/>
        <v>3880741.91</v>
      </c>
      <c r="O18" s="22">
        <f t="shared" ref="O18:O20" ca="1" si="12">IF(L18&gt;0,N18*100/L18,0)</f>
        <v>71.492505959640255</v>
      </c>
      <c r="P18" s="22">
        <f t="shared" ref="P18:P26" ca="1" si="13">IF(M18&gt;0,N18*100/M18,0)</f>
        <v>88.400126785283092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5428180</v>
      </c>
      <c r="M20" s="30">
        <f t="shared" ca="1" si="15"/>
        <v>4389973.24</v>
      </c>
      <c r="N20" s="30">
        <f t="shared" ca="1" si="15"/>
        <v>3880741.91</v>
      </c>
      <c r="O20" s="29">
        <f t="shared" ca="1" si="12"/>
        <v>71.492505959640255</v>
      </c>
      <c r="P20" s="29">
        <f t="shared" ca="1" si="13"/>
        <v>88.400126785283092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3535018.24</v>
      </c>
      <c r="N22" s="38">
        <f t="shared" ca="1" si="18"/>
        <v>3025786.91</v>
      </c>
      <c r="O22" s="38">
        <f t="shared" ca="1" si="17"/>
        <v>66.163088630014926</v>
      </c>
      <c r="P22" s="38">
        <f t="shared" ca="1" si="13"/>
        <v>85.59466188214067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854955</v>
      </c>
      <c r="M26" s="49">
        <f t="shared" ca="1" si="22"/>
        <v>854955</v>
      </c>
      <c r="N26" s="49">
        <f t="shared" ca="1" si="22"/>
        <v>854955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3352445</v>
      </c>
      <c r="M28" s="23">
        <f t="shared" si="23"/>
        <v>0</v>
      </c>
      <c r="N28" s="23">
        <f t="shared" ca="1" si="23"/>
        <v>2712514.45</v>
      </c>
      <c r="O28" s="22">
        <f t="shared" ref="O28:O30" ca="1" si="24">IF(L28&gt;0,N28*100/L28,0)</f>
        <v>80.911527258463593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3352445</v>
      </c>
      <c r="M30" s="30">
        <f t="shared" si="27"/>
        <v>0</v>
      </c>
      <c r="N30" s="30">
        <f t="shared" ca="1" si="27"/>
        <v>2712514.45</v>
      </c>
      <c r="O30" s="29">
        <f t="shared" ca="1" si="24"/>
        <v>80.911527258463593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3352445</v>
      </c>
      <c r="M32" s="38">
        <f t="shared" si="30"/>
        <v>0</v>
      </c>
      <c r="N32" s="38">
        <f t="shared" ca="1" si="30"/>
        <v>2712514.45</v>
      </c>
      <c r="O32" s="38">
        <f t="shared" ca="1" si="29"/>
        <v>80.911527258463593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3352445</v>
      </c>
      <c r="M34" s="38">
        <f t="shared" si="32"/>
        <v>0</v>
      </c>
      <c r="N34" s="38">
        <f t="shared" ca="1" si="32"/>
        <v>2712514.45</v>
      </c>
      <c r="O34" s="38">
        <f t="shared" ca="1" si="29"/>
        <v>80.911527258463593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5428180</v>
      </c>
      <c r="M37" s="54">
        <f t="shared" ca="1" si="33"/>
        <v>4389973.24</v>
      </c>
      <c r="N37" s="54">
        <f t="shared" ca="1" si="33"/>
        <v>3880741.91</v>
      </c>
      <c r="O37" s="55">
        <f t="shared" ca="1" si="29"/>
        <v>71.492505959640255</v>
      </c>
      <c r="P37" s="55">
        <f t="shared" ca="1" si="25"/>
        <v>88.400126785283092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1717055</v>
      </c>
      <c r="M41" s="78">
        <f t="shared" ca="1" si="34"/>
        <v>1478555</v>
      </c>
      <c r="N41" s="78">
        <f t="shared" ca="1" si="34"/>
        <v>1404495.51</v>
      </c>
      <c r="O41" s="77">
        <f t="shared" ref="O41:O43" ca="1" si="35">IF(L41&gt;0,N41*100/L41,0)</f>
        <v>81.796768886261646</v>
      </c>
      <c r="P41" s="77">
        <f t="shared" ref="P41:P43" ca="1" si="36">IF(M41&gt;0,N41*100/M41,0)</f>
        <v>94.991089949308616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1717055</v>
      </c>
      <c r="M43" s="78">
        <f t="shared" ca="1" si="38"/>
        <v>1478555</v>
      </c>
      <c r="N43" s="78">
        <f t="shared" ca="1" si="38"/>
        <v>1404495.51</v>
      </c>
      <c r="O43" s="77">
        <f t="shared" ca="1" si="35"/>
        <v>81.796768886261646</v>
      </c>
      <c r="P43" s="77">
        <f t="shared" ca="1" si="36"/>
        <v>94.991089949308616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IFERROR(__xludf.DUMMYFUNCTION("IMPORTRANGE(""https://docs.google.com/spreadsheets/d/1Yj_ptqi66GCucihVvJfMjLAmec39IyEx_6qawtMGysU/edit?usp=sharing"",""สบก!Q57"")"),715600)</f>
        <v>715600</v>
      </c>
      <c r="N45" s="49">
        <f ca="1">IFERROR(__xludf.DUMMYFUNCTION("IMPORTRANGE(""https://docs.google.com/spreadsheets/d/1Yj_ptqi66GCucihVvJfMjLAmec39IyEx_6qawtMGysU/edit?usp=sharing"",""สบก!R57"")"),641540.51)</f>
        <v>641540.51</v>
      </c>
      <c r="O45" s="38">
        <f ca="1">IF(L45&gt;0,N45*100/L45,0)</f>
        <v>67.240384655696474</v>
      </c>
      <c r="P45" s="38">
        <f ca="1">IF(M45&gt;0,N45*100/M45,0)</f>
        <v>89.650714086081607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IFERROR(__xludf.DUMMYFUNCTION("IMPORTRANGE(""https://docs.google.com/spreadsheets/d/1Yj_ptqi66GCucihVvJfMjLAmec39IyEx_6qawtMGysU/edit?usp=sharing"",""สบก!O57"")"),762955)</f>
        <v>762955</v>
      </c>
      <c r="M49" s="49">
        <f ca="1">L49</f>
        <v>762955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400353.24</v>
      </c>
      <c r="N53" s="121">
        <f t="shared" ca="1" si="39"/>
        <v>344358</v>
      </c>
      <c r="O53" s="120">
        <f t="shared" ref="O53:O55" ca="1" si="40">IF(L53&gt;0,N53*100/L53,0)</f>
        <v>74.73046875</v>
      </c>
      <c r="P53" s="120">
        <f t="shared" ref="P53:P55" ca="1" si="41">IF(M53&gt;0,N53*100/M53,0)</f>
        <v>86.01354144155296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400353.24</v>
      </c>
      <c r="N55" s="121">
        <f t="shared" ca="1" si="43"/>
        <v>344358</v>
      </c>
      <c r="O55" s="120">
        <f t="shared" ca="1" si="40"/>
        <v>74.73046875</v>
      </c>
      <c r="P55" s="120">
        <f t="shared" ca="1" si="41"/>
        <v>86.01354144155296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IFERROR(__xludf.DUMMYFUNCTION("IMPORTRANGE(""https://docs.google.com/spreadsheets/d/1Yj_ptqi66GCucihVvJfMjLAmec39IyEx_6qawtMGysU/edit?usp=sharing"",""สบก!Z57"")"),400353.24)</f>
        <v>400353.24</v>
      </c>
      <c r="N57" s="49">
        <f ca="1">IFERROR(__xludf.DUMMYFUNCTION("IMPORTRANGE(""https://docs.google.com/spreadsheets/d/1Yj_ptqi66GCucihVvJfMjLAmec39IyEx_6qawtMGysU/edit?usp=sharing"",""สบก!AA57"")"),344358)</f>
        <v>344358</v>
      </c>
      <c r="O57" s="38">
        <f ca="1">IF(L57&gt;0,N57*100/L57,0)</f>
        <v>74.73046875</v>
      </c>
      <c r="P57" s="38">
        <f ca="1">IF(M57&gt;0,N57*100/M57,0)</f>
        <v>86.01354144155296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136689.29999999999</v>
      </c>
      <c r="O94" s="151">
        <f t="shared" ref="O94:O96" ca="1" si="53">IF(L94&gt;0,N94*100/L94,0)</f>
        <v>63.843671181690787</v>
      </c>
      <c r="P94" s="151">
        <f t="shared" ref="P94:P96" ca="1" si="54">IF(M94&gt;0,N94*100/M94,0)</f>
        <v>70.438432403184649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136689.29999999999</v>
      </c>
      <c r="O96" s="156">
        <f t="shared" ca="1" si="53"/>
        <v>63.843671181690787</v>
      </c>
      <c r="P96" s="156">
        <f t="shared" ca="1" si="54"/>
        <v>70.438432403184649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IFERROR(__xludf.DUMMYFUNCTION("IMPORTRANGE(""https://docs.google.com/spreadsheets/d/1Yj_ptqi66GCucihVvJfMjLAmec39IyEx_6qawtMGysU/edit?usp=sharing"",""สบก!AR57"")"),102055)</f>
        <v>102055</v>
      </c>
      <c r="N98" s="169">
        <f ca="1">IFERROR(__xludf.DUMMYFUNCTION("IMPORTRANGE(""https://docs.google.com/spreadsheets/d/1Yj_ptqi66GCucihVvJfMjLAmec39IyEx_6qawtMGysU/edit?usp=sharing"",""สบก!AS57"")"),44689.3)</f>
        <v>44689.3</v>
      </c>
      <c r="O98" s="169">
        <f ca="1">IF(L98&gt;0,N98*100/L98,0)</f>
        <v>36.600573300573302</v>
      </c>
      <c r="P98" s="169">
        <f ca="1">IF(M98&gt;0,N98*100/M98,0)</f>
        <v>43.789427269609526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736275</v>
      </c>
      <c r="N140" s="152">
        <f t="shared" ca="1" si="64"/>
        <v>717907.7</v>
      </c>
      <c r="O140" s="151">
        <f t="shared" ref="O140:O142" ca="1" si="65">IF(L140&gt;0,N140*100/L140,0)</f>
        <v>78.644651366599106</v>
      </c>
      <c r="P140" s="151">
        <f t="shared" ref="P140:P142" ca="1" si="66">IF(M140&gt;0,N140*100/M140,0)</f>
        <v>97.505375029710365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736275</v>
      </c>
      <c r="N142" s="157">
        <f t="shared" ca="1" si="68"/>
        <v>717907.7</v>
      </c>
      <c r="O142" s="156">
        <f t="shared" ca="1" si="65"/>
        <v>78.644651366599106</v>
      </c>
      <c r="P142" s="156">
        <f t="shared" ca="1" si="66"/>
        <v>97.505375029710365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IFERROR(__xludf.DUMMYFUNCTION("IMPORTRANGE(""https://docs.google.com/spreadsheets/d/1Yj_ptqi66GCucihVvJfMjLAmec39IyEx_6qawtMGysU/edit?usp=sharing"",""สบก!BJ57"")"),736275)</f>
        <v>736275</v>
      </c>
      <c r="N144" s="169">
        <f ca="1">IFERROR(__xludf.DUMMYFUNCTION("IMPORTRANGE(""https://docs.google.com/spreadsheets/d/1Yj_ptqi66GCucihVvJfMjLAmec39IyEx_6qawtMGysU/edit?usp=sharing"",""สบก!BK57"")"),717907.7)</f>
        <v>717907.7</v>
      </c>
      <c r="O144" s="169">
        <f ca="1">IF(L144&gt;0,N144*100/L144,0)</f>
        <v>78.644651366599106</v>
      </c>
      <c r="P144" s="169">
        <f ca="1">IF(M144&gt;0,N144*100/M144,0)</f>
        <v>97.505375029710365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43017.75</v>
      </c>
      <c r="O250" s="151">
        <f t="shared" ref="O250:O252" ca="1" si="78">IF(L250&gt;0,N250*100/L250,0)</f>
        <v>48.334550561797755</v>
      </c>
      <c r="P250" s="151">
        <f t="shared" ref="P250:P252" ca="1" si="79">IF(M250&gt;0,N250*100/M250,0)</f>
        <v>90.563684210526318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43017.75</v>
      </c>
      <c r="O252" s="156">
        <f t="shared" ca="1" si="78"/>
        <v>48.334550561797755</v>
      </c>
      <c r="P252" s="156">
        <f t="shared" ca="1" si="79"/>
        <v>90.563684210526318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IFERROR(__xludf.DUMMYFUNCTION("IMPORTRANGE(""https://docs.google.com/spreadsheets/d/1Yj_ptqi66GCucihVvJfMjLAmec39IyEx_6qawtMGysU/edit?usp=sharing"",""สบก!CB57"")"),47500)</f>
        <v>47500</v>
      </c>
      <c r="N254" s="169">
        <f ca="1">IFERROR(__xludf.DUMMYFUNCTION("IMPORTRANGE(""https://docs.google.com/spreadsheets/d/1Yj_ptqi66GCucihVvJfMjLAmec39IyEx_6qawtMGysU/edit?usp=sharing"",""สบก!CC57"")"),43017.75)</f>
        <v>43017.75</v>
      </c>
      <c r="O254" s="169">
        <f ca="1">IF(L254&gt;0,N254*100/L254,0)</f>
        <v>48.334550561797755</v>
      </c>
      <c r="P254" s="169">
        <f ca="1">IF(M254&gt;0,N254*100/M254,0)</f>
        <v>90.563684210526318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107227.1</v>
      </c>
      <c r="O271" s="151">
        <f t="shared" ref="O271:O273" ca="1" si="84">IF(L271&gt;0,N271*100/L271,0)</f>
        <v>58.402559912854031</v>
      </c>
      <c r="P271" s="151">
        <f t="shared" ref="P271:P273" ca="1" si="85">IF(M271&gt;0,N271*100/M271,0)</f>
        <v>66.353403465346531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107227.1</v>
      </c>
      <c r="O273" s="156">
        <f t="shared" ca="1" si="84"/>
        <v>58.402559912854031</v>
      </c>
      <c r="P273" s="156">
        <f t="shared" ca="1" si="85"/>
        <v>66.353403465346531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IFERROR(__xludf.DUMMYFUNCTION("IMPORTRANGE(""https://docs.google.com/spreadsheets/d/1Yj_ptqi66GCucihVvJfMjLAmec39IyEx_6qawtMGysU/edit?usp=sharing"",""สบก!CK57"")"),161600)</f>
        <v>161600</v>
      </c>
      <c r="N275" s="169">
        <f ca="1">IFERROR(__xludf.DUMMYFUNCTION("IMPORTRANGE(""https://docs.google.com/spreadsheets/d/1Yj_ptqi66GCucihVvJfMjLAmec39IyEx_6qawtMGysU/edit?usp=sharing"",""สบก!CL57"")"),107227.1)</f>
        <v>107227.1</v>
      </c>
      <c r="O275" s="169">
        <f ca="1">IF(L275&gt;0,N275*100/L275,0)</f>
        <v>58.402559912854031</v>
      </c>
      <c r="P275" s="169">
        <f ca="1">IF(M275&gt;0,N275*100/M275,0)</f>
        <v>66.353403465346531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IFERROR(__xludf.DUMMYFUNCTION("IMPORTRANGE(""https://docs.google.com/spreadsheets/d/1XL5vhW3sbDhbH9Cz0tuDiY8C3ctxq1tqvaCgkFb8cCA/edit?usp=sharing"",""อุบลราชธานี!J228"")"),307)</f>
        <v>307</v>
      </c>
      <c r="K328" s="318">
        <f ca="1">IF(I328&gt;0,J328*100/I328,0)</f>
        <v>27.410714285714285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1350510</v>
      </c>
      <c r="N329" s="152">
        <f t="shared" ca="1" si="98"/>
        <v>1127046.55</v>
      </c>
      <c r="O329" s="151">
        <f t="shared" ref="O329:O331" ca="1" si="99">IF(L329&gt;0,N329*100/L329,0)</f>
        <v>61.599024403574454</v>
      </c>
      <c r="P329" s="151">
        <f t="shared" ref="P329:P331" ca="1" si="100">IF(M329&gt;0,N329*100/M329,0)</f>
        <v>83.45340278857617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1350510</v>
      </c>
      <c r="N331" s="157">
        <f t="shared" ca="1" si="102"/>
        <v>1127046.55</v>
      </c>
      <c r="O331" s="156">
        <f t="shared" ca="1" si="99"/>
        <v>61.599024403574454</v>
      </c>
      <c r="P331" s="156">
        <f t="shared" ca="1" si="100"/>
        <v>83.45340278857617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IFERROR(__xludf.DUMMYFUNCTION("IMPORTRANGE(""https://docs.google.com/spreadsheets/d/1Yj_ptqi66GCucihVvJfMjLAmec39IyEx_6qawtMGysU/edit?usp=sharing"",""สบก!DL57"")"),1350510)</f>
        <v>1350510</v>
      </c>
      <c r="N333" s="169">
        <f ca="1">IFERROR(__xludf.DUMMYFUNCTION("IMPORTRANGE(""https://docs.google.com/spreadsheets/d/1Yj_ptqi66GCucihVvJfMjLAmec39IyEx_6qawtMGysU/edit?usp=sharing"",""สบก!DM57"")"),1127046.55)</f>
        <v>1127046.55</v>
      </c>
      <c r="O333" s="169">
        <f ca="1">IF(L333&gt;0,N333*100/L333,0)</f>
        <v>61.599024403574454</v>
      </c>
      <c r="P333" s="169">
        <f ca="1">IF(M333&gt;0,N333*100/M333,0)</f>
        <v>83.45340278857617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IFERROR(__xludf.DUMMYFUNCTION("IMPORTRANGE(""https://docs.google.com/spreadsheets/d/1XL5vhW3sbDhbH9Cz0tuDiY8C3ctxq1tqvaCgkFb8cCA/edit?usp=sharing"",""อุบลราชธานี!J234"")"),890)</f>
        <v>890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IFERROR(__xludf.DUMMYFUNCTION("IMPORTRANGE(""https://docs.google.com/spreadsheets/d/1XL5vhW3sbDhbH9Cz0tuDiY8C3ctxq1tqvaCgkFb8cCA/edit?usp=sharing"",""อุบลราชธานี!J235"")"),6397.69)</f>
        <v>6397.69</v>
      </c>
      <c r="K340" s="343">
        <f t="shared" ca="1" si="103"/>
        <v>66.366078838174275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IFERROR(__xludf.DUMMYFUNCTION("IMPORTRANGE(""https://docs.google.com/spreadsheets/d/1XL5vhW3sbDhbH9Cz0tuDiY8C3ctxq1tqvaCgkFb8cCA/edit?usp=sharing"",""อุบลราชธานี!J236"")"),787)</f>
        <v>787</v>
      </c>
      <c r="K341" s="343">
        <f t="shared" ca="1" si="103"/>
        <v>70.267857142857139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IFERROR(__xludf.DUMMYFUNCTION("IMPORTRANGE(""https://docs.google.com/spreadsheets/d/1XL5vhW3sbDhbH9Cz0tuDiY8C3ctxq1tqvaCgkFb8cCA/edit?usp=sharing"",""อุบลราชธานี!J237"")"),7220.92)</f>
        <v>7220.92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IFERROR(__xludf.DUMMYFUNCTION("IMPORTRANGE(""https://docs.google.com/spreadsheets/d/1XL5vhW3sbDhbH9Cz0tuDiY8C3ctxq1tqvaCgkFb8cCA/edit?usp=sharing"",""อุบลราชธานี!J238"")"),130)</f>
        <v>130</v>
      </c>
      <c r="K343" s="343">
        <f t="shared" ca="1" si="103"/>
        <v>11.607142857142858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IFERROR(__xludf.DUMMYFUNCTION("IMPORTRANGE(""https://docs.google.com/spreadsheets/d/1XL5vhW3sbDhbH9Cz0tuDiY8C3ctxq1tqvaCgkFb8cCA/edit?usp=sharing"",""อุบลราชธานี!J239"")"),1466.9)</f>
        <v>1466.9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IFERROR(__xludf.DUMMYFUNCTION("IMPORTRANGE(""https://docs.google.com/spreadsheets/d/1XL5vhW3sbDhbH9Cz0tuDiY8C3ctxq1tqvaCgkFb8cCA/edit?usp=sharing"",""อุบลราชธานี!J240"")"),307)</f>
        <v>307</v>
      </c>
      <c r="K345" s="343">
        <f t="shared" ca="1" si="103"/>
        <v>27.410714285714285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IFERROR(__xludf.DUMMYFUNCTION("IMPORTRANGE(""https://docs.google.com/spreadsheets/d/1XL5vhW3sbDhbH9Cz0tuDiY8C3ctxq1tqvaCgkFb8cCA/edit?usp=sharing"",""อุบลราชธานี!J241"")"),3457.94)</f>
        <v>3457.94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IFERROR(__xludf.DUMMYFUNCTION("IMPORTRANGE(""https://docs.google.com/spreadsheets/d/1XL5vhW3sbDhbH9Cz0tuDiY8C3ctxq1tqvaCgkFb8cCA/edit?usp=sharing"",""อุบลราชธานี!L242"")"),3352445)</f>
        <v>3352445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IFERROR(__xludf.DUMMYFUNCTION("IMPORTRANGE(""https://docs.google.com/spreadsheets/d/1XL5vhW3sbDhbH9Cz0tuDiY8C3ctxq1tqvaCgkFb8cCA/edit?usp=sharing"",""อุบลราชธานี!M242"")"),2712514.45)</f>
        <v>2712514.45</v>
      </c>
      <c r="O347" s="358">
        <f ca="1">+IF(L347&gt;0,N347*100/L347,0)</f>
        <v>80.911527258463593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IFERROR(__xludf.DUMMYFUNCTION("IMPORTRANGE(""https://docs.google.com/spreadsheets/d/1XL5vhW3sbDhbH9Cz0tuDiY8C3ctxq1tqvaCgkFb8cCA/edit?usp=sharing"",""อุบลราชธานี!M244"")"),464733)</f>
        <v>464733</v>
      </c>
      <c r="O349" s="373">
        <f ca="1">+IF(L349&gt;0,N349*100/L349,0)</f>
        <v>84.46926460431132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IFERROR(__xludf.DUMMYFUNCTION("IMPORTRANGE(""https://docs.google.com/spreadsheets/d/1XL5vhW3sbDhbH9Cz0tuDiY8C3ctxq1tqvaCgkFb8cCA/edit?usp=sharing"",""อุบลราชธานี!M247"")"),464733)</f>
        <v>464733</v>
      </c>
      <c r="O352" s="165">
        <f t="shared" ca="1" si="105"/>
        <v>84.46926460431132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IFERROR(__xludf.DUMMYFUNCTION("IMPORTRANGE(""https://docs.google.com/spreadsheets/d/1XL5vhW3sbDhbH9Cz0tuDiY8C3ctxq1tqvaCgkFb8cCA/edit?usp=sharing"",""อุบลราชธานี!M249"")"),464733)</f>
        <v>464733</v>
      </c>
      <c r="O354" s="169">
        <f t="shared" ca="1" si="105"/>
        <v>84.46926460431132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IFERROR(__xludf.DUMMYFUNCTION("IMPORTRANGE(""https://docs.google.com/spreadsheets/d/1XL5vhW3sbDhbH9Cz0tuDiY8C3ctxq1tqvaCgkFb8cCA/edit?usp=sharing"",""อุบลราชธานี!M250"")"),103400)</f>
        <v>103400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IFERROR(__xludf.DUMMYFUNCTION("IMPORTRANGE(""https://docs.google.com/spreadsheets/d/1XL5vhW3sbDhbH9Cz0tuDiY8C3ctxq1tqvaCgkFb8cCA/edit?usp=sharing"",""อุบลราชธานี!M252"")"),76266)</f>
        <v>76266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IFERROR(__xludf.DUMMYFUNCTION("IMPORTRANGE(""https://docs.google.com/spreadsheets/d/1XL5vhW3sbDhbH9Cz0tuDiY8C3ctxq1tqvaCgkFb8cCA/edit?usp=sharing"",""อุบลราชธานี!M253"")"),35067)</f>
        <v>35067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IFERROR(__xludf.DUMMYFUNCTION("IMPORTRANGE(""https://docs.google.com/spreadsheets/d/1XL5vhW3sbDhbH9Cz0tuDiY8C3ctxq1tqvaCgkFb8cCA/edit?usp=sharing"",""อุบลราชธานี!M275"")"),948514)</f>
        <v>948514</v>
      </c>
      <c r="O380" s="373">
        <f ca="1">+IF(L380&gt;0,N380*100/L380,0)</f>
        <v>92.221249951386454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IFERROR(__xludf.DUMMYFUNCTION("IMPORTRANGE(""https://docs.google.com/spreadsheets/d/1XL5vhW3sbDhbH9Cz0tuDiY8C3ctxq1tqvaCgkFb8cCA/edit?usp=sharing"",""อุบลราชธานี!M278"")"),948514)</f>
        <v>948514</v>
      </c>
      <c r="O383" s="165">
        <f t="shared" ca="1" si="109"/>
        <v>92.221249951386454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IFERROR(__xludf.DUMMYFUNCTION("IMPORTRANGE(""https://docs.google.com/spreadsheets/d/1XL5vhW3sbDhbH9Cz0tuDiY8C3ctxq1tqvaCgkFb8cCA/edit?usp=sharing"",""อุบลราชธานี!M280"")"),948514)</f>
        <v>948514</v>
      </c>
      <c r="O385" s="169">
        <f t="shared" ca="1" si="109"/>
        <v>92.221249951386454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IFERROR(__xludf.DUMMYFUNCTION("IMPORTRANGE(""https://docs.google.com/spreadsheets/d/1XL5vhW3sbDhbH9Cz0tuDiY8C3ctxq1tqvaCgkFb8cCA/edit?usp=sharing"",""อุบลราชธานี!M281"")"),175000)</f>
        <v>175000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IFERROR(__xludf.DUMMYFUNCTION("IMPORTRANGE(""https://docs.google.com/spreadsheets/d/1XL5vhW3sbDhbH9Cz0tuDiY8C3ctxq1tqvaCgkFb8cCA/edit?usp=sharing"",""อุบลราชธานี!M283"")"),77000)</f>
        <v>77000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IFERROR(__xludf.DUMMYFUNCTION("IMPORTRANGE(""https://docs.google.com/spreadsheets/d/1XL5vhW3sbDhbH9Cz0tuDiY8C3ctxq1tqvaCgkFb8cCA/edit?usp=sharing"",""อุบลราชธานี!M284"")"),71514)</f>
        <v>71514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IFERROR(__xludf.DUMMYFUNCTION("IMPORTRANGE(""https://docs.google.com/spreadsheets/d/1XL5vhW3sbDhbH9Cz0tuDiY8C3ctxq1tqvaCgkFb8cCA/edit?usp=sharing"",""อุบลราชธานี!M296"")"),216217)</f>
        <v>216217</v>
      </c>
      <c r="O401" s="373">
        <f ca="1">+IF(L401&gt;0,N401*100/L401,0)</f>
        <v>92.685613854595331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IFERROR(__xludf.DUMMYFUNCTION("IMPORTRANGE(""https://docs.google.com/spreadsheets/d/1XL5vhW3sbDhbH9Cz0tuDiY8C3ctxq1tqvaCgkFb8cCA/edit?usp=sharing"",""อุบลราชธานี!M299"")"),216217)</f>
        <v>216217</v>
      </c>
      <c r="O404" s="169">
        <f t="shared" ca="1" si="112"/>
        <v>92.685613854595331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IFERROR(__xludf.DUMMYFUNCTION("IMPORTRANGE(""https://docs.google.com/spreadsheets/d/1XL5vhW3sbDhbH9Cz0tuDiY8C3ctxq1tqvaCgkFb8cCA/edit?usp=sharing"",""อุบลราชธานี!M301"")"),216217)</f>
        <v>216217</v>
      </c>
      <c r="O406" s="169">
        <f t="shared" ca="1" si="112"/>
        <v>92.685613854595331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IFERROR(__xludf.DUMMYFUNCTION("IMPORTRANGE(""https://docs.google.com/spreadsheets/d/1XL5vhW3sbDhbH9Cz0tuDiY8C3ctxq1tqvaCgkFb8cCA/edit?usp=sharing"",""อุบลราชธานี!M302"")"),124310)</f>
        <v>124310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IFERROR(__xludf.DUMMYFUNCTION("IMPORTRANGE(""https://docs.google.com/spreadsheets/d/1XL5vhW3sbDhbH9Cz0tuDiY8C3ctxq1tqvaCgkFb8cCA/edit?usp=sharing"",""อุบลราชธานี!M305"")"),38807)</f>
        <v>38807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IFERROR(__xludf.DUMMYFUNCTION("IMPORTRANGE(""https://docs.google.com/spreadsheets/d/1XL5vhW3sbDhbH9Cz0tuDiY8C3ctxq1tqvaCgkFb8cCA/edit?usp=sharing"",""อุบลราชธานี!M330"")"),135678)</f>
        <v>135678</v>
      </c>
      <c r="O435" s="412">
        <f t="shared" ref="O435:O439" ca="1" si="114">+IF(L435&gt;0,N435*100/L435,0)</f>
        <v>94.220833333333331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IFERROR(__xludf.DUMMYFUNCTION("IMPORTRANGE(""https://docs.google.com/spreadsheets/d/1XL5vhW3sbDhbH9Cz0tuDiY8C3ctxq1tqvaCgkFb8cCA/edit?usp=sharing"",""อุบลราชธานี!M332"")"),135678)</f>
        <v>135678</v>
      </c>
      <c r="O437" s="169">
        <f t="shared" ca="1" si="114"/>
        <v>94.220833333333331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IFERROR(__xludf.DUMMYFUNCTION("IMPORTRANGE(""https://docs.google.com/spreadsheets/d/1XL5vhW3sbDhbH9Cz0tuDiY8C3ctxq1tqvaCgkFb8cCA/edit?usp=sharing"",""อุบลราชธานี!M334"")"),135678)</f>
        <v>135678</v>
      </c>
      <c r="O439" s="169">
        <f t="shared" ca="1" si="114"/>
        <v>94.220833333333331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IFERROR(__xludf.DUMMYFUNCTION("IMPORTRANGE(""https://docs.google.com/spreadsheets/d/1XL5vhW3sbDhbH9Cz0tuDiY8C3ctxq1tqvaCgkFb8cCA/edit?usp=sharing"",""อุบลราชธานี!M335"")"),35460)</f>
        <v>35460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IFERROR(__xludf.DUMMYFUNCTION("IMPORTRANGE(""https://docs.google.com/spreadsheets/d/1XL5vhW3sbDhbH9Cz0tuDiY8C3ctxq1tqvaCgkFb8cCA/edit?usp=sharing"",""อุบลราชธานี!M338"")"),100218)</f>
        <v>100218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IFERROR(__xludf.DUMMYFUNCTION("IMPORTRANGE(""https://docs.google.com/spreadsheets/d/1XL5vhW3sbDhbH9Cz0tuDiY8C3ctxq1tqvaCgkFb8cCA/edit?usp=sharing"",""อุบลราชธานี!J350"")"),44577)</f>
        <v>44577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IFERROR(__xludf.DUMMYFUNCTION("IMPORTRANGE(""https://docs.google.com/spreadsheets/d/1XL5vhW3sbDhbH9Cz0tuDiY8C3ctxq1tqvaCgkFb8cCA/edit?usp=sharing"",""อุบลราชธานี!L350"")"),490575)</f>
        <v>490575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IFERROR(__xludf.DUMMYFUNCTION("IMPORTRANGE(""https://docs.google.com/spreadsheets/d/1XL5vhW3sbDhbH9Cz0tuDiY8C3ctxq1tqvaCgkFb8cCA/edit?usp=sharing"",""อุบลราชธานี!M350"")"),203207)</f>
        <v>203207</v>
      </c>
      <c r="O455" s="373">
        <f t="shared" ref="O455:O459" ca="1" si="116">+IF(L455&gt;0,N455*100/L455,0)</f>
        <v>41.4222086327269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IFERROR(__xludf.DUMMYFUNCTION("IMPORTRANGE(""https://docs.google.com/spreadsheets/d/1XL5vhW3sbDhbH9Cz0tuDiY8C3ctxq1tqvaCgkFb8cCA/edit?usp=sharing"",""อุบลราชธานี!L352"")"),490575)</f>
        <v>490575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IFERROR(__xludf.DUMMYFUNCTION("IMPORTRANGE(""https://docs.google.com/spreadsheets/d/1XL5vhW3sbDhbH9Cz0tuDiY8C3ctxq1tqvaCgkFb8cCA/edit?usp=sharing"",""อุบลราชธานี!M352"")"),203207)</f>
        <v>203207</v>
      </c>
      <c r="O457" s="169">
        <f t="shared" ca="1" si="116"/>
        <v>41.4222086327269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IFERROR(__xludf.DUMMYFUNCTION("IMPORTRANGE(""https://docs.google.com/spreadsheets/d/1XL5vhW3sbDhbH9Cz0tuDiY8C3ctxq1tqvaCgkFb8cCA/edit?usp=sharing"",""อุบลราชธานี!L354"")"),490575)</f>
        <v>490575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IFERROR(__xludf.DUMMYFUNCTION("IMPORTRANGE(""https://docs.google.com/spreadsheets/d/1XL5vhW3sbDhbH9Cz0tuDiY8C3ctxq1tqvaCgkFb8cCA/edit?usp=sharing"",""อุบลราชธานี!M354"")"),203207)</f>
        <v>203207</v>
      </c>
      <c r="O459" s="169">
        <f t="shared" ca="1" si="116"/>
        <v>41.4222086327269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IFERROR(__xludf.DUMMYFUNCTION("IMPORTRANGE(""https://docs.google.com/spreadsheets/d/1XL5vhW3sbDhbH9Cz0tuDiY8C3ctxq1tqvaCgkFb8cCA/edit?usp=sharing"",""อุบลราชธานี!M357"")"),79233)</f>
        <v>79233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IFERROR(__xludf.DUMMYFUNCTION("IMPORTRANGE(""https://docs.google.com/spreadsheets/d/1XL5vhW3sbDhbH9Cz0tuDiY8C3ctxq1tqvaCgkFb8cCA/edit?usp=sharing"",""อุบลราชธานี!M358"")"),123974)</f>
        <v>123974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IFERROR(__xludf.DUMMYFUNCTION("IMPORTRANGE(""https://docs.google.com/spreadsheets/d/1XL5vhW3sbDhbH9Cz0tuDiY8C3ctxq1tqvaCgkFb8cCA/edit?usp=sharing"",""อุบลราชธานี!J359"")"),44577)</f>
        <v>44577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IFERROR(__xludf.DUMMYFUNCTION("IMPORTRANGE(""https://docs.google.com/spreadsheets/d/1XL5vhW3sbDhbH9Cz0tuDiY8C3ctxq1tqvaCgkFb8cCA/edit?usp=sharing"",""อุบลราชธานี!J370"")"),41880)</f>
        <v>41880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IFERROR(__xludf.DUMMYFUNCTION("IMPORTRANGE(""https://docs.google.com/spreadsheets/d/1XL5vhW3sbDhbH9Cz0tuDiY8C3ctxq1tqvaCgkFb8cCA/edit?usp=sharing"",""อุบลราชธานี!J371"")"),5577)</f>
        <v>5577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IFERROR(__xludf.DUMMYFUNCTION("IMPORTRANGE(""https://docs.google.com/spreadsheets/d/1XL5vhW3sbDhbH9Cz0tuDiY8C3ctxq1tqvaCgkFb8cCA/edit?usp=sharing"",""อุบลราชธานี!J372"")"),1375)</f>
        <v>1375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IFERROR(__xludf.DUMMYFUNCTION("IMPORTRANGE(""https://docs.google.com/spreadsheets/d/1XL5vhW3sbDhbH9Cz0tuDiY8C3ctxq1tqvaCgkFb8cCA/edit?usp=sharing"",""อุบลราชธานี!J373"")"),110)</f>
        <v>110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IFERROR(__xludf.DUMMYFUNCTION("IMPORTRANGE(""https://docs.google.com/spreadsheets/d/1XL5vhW3sbDhbH9Cz0tuDiY8C3ctxq1tqvaCgkFb8cCA/edit?usp=sharing"",""อุบลราชธานี!J374"")"),1322)</f>
        <v>1322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IFERROR(__xludf.DUMMYFUNCTION("IMPORTRANGE(""https://docs.google.com/spreadsheets/d/1XL5vhW3sbDhbH9Cz0tuDiY8C3ctxq1tqvaCgkFb8cCA/edit?usp=sharing"",""อุบลราชธานี!J375"")"),129)</f>
        <v>129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IFERROR(__xludf.DUMMYFUNCTION("IMPORTRANGE(""https://docs.google.com/spreadsheets/d/1XL5vhW3sbDhbH9Cz0tuDiY8C3ctxq1tqvaCgkFb8cCA/edit?usp=sharing"",""อุบลราชธานี!J376"")"),44577)</f>
        <v>44577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IFERROR(__xludf.DUMMYFUNCTION("IMPORTRANGE(""https://docs.google.com/spreadsheets/d/1XL5vhW3sbDhbH9Cz0tuDiY8C3ctxq1tqvaCgkFb8cCA/edit?usp=sharing"",""อุบลราชธานี!J378"")"),41880)</f>
        <v>41880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IFERROR(__xludf.DUMMYFUNCTION("IMPORTRANGE(""https://docs.google.com/spreadsheets/d/1XL5vhW3sbDhbH9Cz0tuDiY8C3ctxq1tqvaCgkFb8cCA/edit?usp=sharing"",""อุบลราชธานี!J379"")"),5577)</f>
        <v>5577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IFERROR(__xludf.DUMMYFUNCTION("IMPORTRANGE(""https://docs.google.com/spreadsheets/d/1XL5vhW3sbDhbH9Cz0tuDiY8C3ctxq1tqvaCgkFb8cCA/edit?usp=sharing"",""อุบลราชธานี!J380"")"),1375)</f>
        <v>1375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IFERROR(__xludf.DUMMYFUNCTION("IMPORTRANGE(""https://docs.google.com/spreadsheets/d/1XL5vhW3sbDhbH9Cz0tuDiY8C3ctxq1tqvaCgkFb8cCA/edit?usp=sharing"",""อุบลราชธานี!J381"")"),110)</f>
        <v>110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IFERROR(__xludf.DUMMYFUNCTION("IMPORTRANGE(""https://docs.google.com/spreadsheets/d/1XL5vhW3sbDhbH9Cz0tuDiY8C3ctxq1tqvaCgkFb8cCA/edit?usp=sharing"",""อุบลราชธานี!J382"")"),1322)</f>
        <v>1322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IFERROR(__xludf.DUMMYFUNCTION("IMPORTRANGE(""https://docs.google.com/spreadsheets/d/1XL5vhW3sbDhbH9Cz0tuDiY8C3ctxq1tqvaCgkFb8cCA/edit?usp=sharing"",""อุบลราชธานี!J383"")"),129)</f>
        <v>129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IFERROR(__xludf.DUMMYFUNCTION("IMPORTRANGE(""https://docs.google.com/spreadsheets/d/1XL5vhW3sbDhbH9Cz0tuDiY8C3ctxq1tqvaCgkFb8cCA/edit?usp=sharing"",""อุบลราชธานี!J384"")"),1322)</f>
        <v>1322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IFERROR(__xludf.DUMMYFUNCTION("IMPORTRANGE(""https://docs.google.com/spreadsheets/d/1XL5vhW3sbDhbH9Cz0tuDiY8C3ctxq1tqvaCgkFb8cCA/edit?usp=sharing"",""อุบลราชธานี!J385"")"),129)</f>
        <v>129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IFERROR(__xludf.DUMMYFUNCTION("IMPORTRANGE(""https://docs.google.com/spreadsheets/d/1XL5vhW3sbDhbH9Cz0tuDiY8C3ctxq1tqvaCgkFb8cCA/edit?usp=sharing"",""อุบลราชธานี!J392"")"),82)</f>
        <v>82</v>
      </c>
      <c r="K497" s="444">
        <f t="shared" ca="1" si="117"/>
        <v>5.998536942209217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IFERROR(__xludf.DUMMYFUNCTION("IMPORTRANGE(""https://docs.google.com/spreadsheets/d/1XL5vhW3sbDhbH9Cz0tuDiY8C3ctxq1tqvaCgkFb8cCA/edit?usp=sharing"",""อุบลราชธานี!J393"")"),82)</f>
        <v>82</v>
      </c>
      <c r="K498" s="202">
        <f t="shared" ca="1" si="117"/>
        <v>5.998536942209217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IFERROR(__xludf.DUMMYFUNCTION("IMPORTRANGE(""https://docs.google.com/spreadsheets/d/1XL5vhW3sbDhbH9Cz0tuDiY8C3ctxq1tqvaCgkFb8cCA/edit?usp=sharing"",""อุบลราชธานี!J394"")"),21)</f>
        <v>21</v>
      </c>
      <c r="K499" s="202">
        <f t="shared" ca="1" si="117"/>
        <v>7.5268817204301079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IFERROR(__xludf.DUMMYFUNCTION("IMPORTRANGE(""https://docs.google.com/spreadsheets/d/1XL5vhW3sbDhbH9Cz0tuDiY8C3ctxq1tqvaCgkFb8cCA/edit?usp=sharing"",""อุบลราชธานี!J395"")"),82)</f>
        <v>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IFERROR(__xludf.DUMMYFUNCTION("IMPORTRANGE(""https://docs.google.com/spreadsheets/d/1XL5vhW3sbDhbH9Cz0tuDiY8C3ctxq1tqvaCgkFb8cCA/edit?usp=sharing"",""อุบลราชธานี!J396"")"),21)</f>
        <v>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IFERROR(__xludf.DUMMYFUNCTION("IMPORTRANGE(""https://docs.google.com/spreadsheets/d/1XL5vhW3sbDhbH9Cz0tuDiY8C3ctxq1tqvaCgkFb8cCA/edit?usp=sharing"",""อุบลราชธานี!J397"")"),82)</f>
        <v>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IFERROR(__xludf.DUMMYFUNCTION("IMPORTRANGE(""https://docs.google.com/spreadsheets/d/1XL5vhW3sbDhbH9Cz0tuDiY8C3ctxq1tqvaCgkFb8cCA/edit?usp=sharing"",""อุบลราชธานี!J398"")"),21)</f>
        <v>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IFERROR(__xludf.DUMMYFUNCTION("IMPORTRANGE(""https://docs.google.com/spreadsheets/d/1XL5vhW3sbDhbH9Cz0tuDiY8C3ctxq1tqvaCgkFb8cCA/edit?usp=sharing"",""อุบลราชธานี!I420"")"),0)</f>
        <v>0</v>
      </c>
      <c r="J525" s="285">
        <f ca="1">IFERROR(__xludf.DUMMYFUNCTION("IMPORTRANGE(""https://docs.google.com/spreadsheets/d/1XL5vhW3sbDhbH9Cz0tuDiY8C3ctxq1tqvaCgkFb8cCA/edit?usp=sharing"",""อุบลราชธานี!J420"")"),0)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IFERROR(__xludf.DUMMYFUNCTION("IMPORTRANGE(""https://docs.google.com/spreadsheets/d/1XL5vhW3sbDhbH9Cz0tuDiY8C3ctxq1tqvaCgkFb8cCA/edit?usp=sharing"",""อุบลราชธานี!I421"")"),0)</f>
        <v>0</v>
      </c>
      <c r="J526" s="285">
        <f ca="1">IFERROR(__xludf.DUMMYFUNCTION("IMPORTRANGE(""https://docs.google.com/spreadsheets/d/1XL5vhW3sbDhbH9Cz0tuDiY8C3ctxq1tqvaCgkFb8cCA/edit?usp=sharing"",""อุบลราชธานี!J421"")"),0)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IFERROR(__xludf.DUMMYFUNCTION("IMPORTRANGE(""https://docs.google.com/spreadsheets/d/1XL5vhW3sbDhbH9Cz0tuDiY8C3ctxq1tqvaCgkFb8cCA/edit?usp=sharing"",""อุบลราชธานี!J446"")"),3987)</f>
        <v>3987</v>
      </c>
      <c r="K551" s="411">
        <f ca="1">IF(I551&gt;0,J551*100/I551,0)</f>
        <v>79.739999999999995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IFERROR(__xludf.DUMMYFUNCTION("IMPORTRANGE(""https://docs.google.com/spreadsheets/d/1XL5vhW3sbDhbH9Cz0tuDiY8C3ctxq1tqvaCgkFb8cCA/edit?usp=sharing"",""อุบลราชธานี!M446"")"),294495.5)</f>
        <v>294495.5</v>
      </c>
      <c r="O551" s="412">
        <f t="shared" ref="O551:O555" ca="1" si="120">+IF(L551&gt;0,N551*100/L551,0)</f>
        <v>92.029843749999998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IFERROR(__xludf.DUMMYFUNCTION("IMPORTRANGE(""https://docs.google.com/spreadsheets/d/1XL5vhW3sbDhbH9Cz0tuDiY8C3ctxq1tqvaCgkFb8cCA/edit?usp=sharing"",""อุบลราชธานี!M448"")"),294495.5)</f>
        <v>294495.5</v>
      </c>
      <c r="O553" s="169">
        <f t="shared" ca="1" si="120"/>
        <v>92.029843749999998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IFERROR(__xludf.DUMMYFUNCTION("IMPORTRANGE(""https://docs.google.com/spreadsheets/d/1XL5vhW3sbDhbH9Cz0tuDiY8C3ctxq1tqvaCgkFb8cCA/edit?usp=sharing"",""อุบลราชธานี!M450"")"),294495.5)</f>
        <v>294495.5</v>
      </c>
      <c r="O555" s="169">
        <f t="shared" ca="1" si="120"/>
        <v>92.029843749999998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IFERROR(__xludf.DUMMYFUNCTION("IMPORTRANGE(""https://docs.google.com/spreadsheets/d/1XL5vhW3sbDhbH9Cz0tuDiY8C3ctxq1tqvaCgkFb8cCA/edit?usp=sharing"",""อุบลราชธานี!M453"")"),115488)</f>
        <v>115488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IFERROR(__xludf.DUMMYFUNCTION("IMPORTRANGE(""https://docs.google.com/spreadsheets/d/1XL5vhW3sbDhbH9Cz0tuDiY8C3ctxq1tqvaCgkFb8cCA/edit?usp=sharing"",""อุบลราชธานี!M454"")"),179007.5)</f>
        <v>179007.5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IFERROR(__xludf.DUMMYFUNCTION("IMPORTRANGE(""https://docs.google.com/spreadsheets/d/1XL5vhW3sbDhbH9Cz0tuDiY8C3ctxq1tqvaCgkFb8cCA/edit?usp=sharing"",""อุบลราชธานี!J455"")"),3987)</f>
        <v>3987</v>
      </c>
      <c r="K560" s="225">
        <f t="shared" ref="K560:K561" ca="1" si="121">IF(I560&gt;0,J560*100/I560,0)</f>
        <v>79.739999999999995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IFERROR(__xludf.DUMMYFUNCTION("IMPORTRANGE(""https://docs.google.com/spreadsheets/d/1XL5vhW3sbDhbH9Cz0tuDiY8C3ctxq1tqvaCgkFb8cCA/edit?usp=sharing"",""อุบลราชธานี!J456"")"),298)</f>
        <v>298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IFERROR(__xludf.DUMMYFUNCTION("IMPORTRANGE(""https://docs.google.com/spreadsheets/d/1XL5vhW3sbDhbH9Cz0tuDiY8C3ctxq1tqvaCgkFb8cCA/edit?usp=sharing"",""อุบลราชธานี!J459"")"),11281)</f>
        <v>11281</v>
      </c>
      <c r="K564" s="372">
        <f ca="1">IF(I564&gt;0,J564*100/I564,0)</f>
        <v>156.68055555555554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IFERROR(__xludf.DUMMYFUNCTION("IMPORTRANGE(""https://docs.google.com/spreadsheets/d/1XL5vhW3sbDhbH9Cz0tuDiY8C3ctxq1tqvaCgkFb8cCA/edit?usp=sharing"",""อุบลราชธานี!M459"")"),176577)</f>
        <v>176577</v>
      </c>
      <c r="O564" s="373">
        <f t="shared" ref="O564:O568" ca="1" si="122">+IF(L564&gt;0,N564*100/L564,0)</f>
        <v>89.542089249492903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IFERROR(__xludf.DUMMYFUNCTION("IMPORTRANGE(""https://docs.google.com/spreadsheets/d/1XL5vhW3sbDhbH9Cz0tuDiY8C3ctxq1tqvaCgkFb8cCA/edit?usp=sharing"",""อุบลราชธานี!M461"")"),176577)</f>
        <v>176577</v>
      </c>
      <c r="O566" s="169">
        <f t="shared" ca="1" si="122"/>
        <v>89.542089249492903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IFERROR(__xludf.DUMMYFUNCTION("IMPORTRANGE(""https://docs.google.com/spreadsheets/d/1XL5vhW3sbDhbH9Cz0tuDiY8C3ctxq1tqvaCgkFb8cCA/edit?usp=sharing"",""อุบลราชธานี!M463"")"),176577)</f>
        <v>176577</v>
      </c>
      <c r="O568" s="169">
        <f t="shared" ca="1" si="122"/>
        <v>89.542089249492903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IFERROR(__xludf.DUMMYFUNCTION("IMPORTRANGE(""https://docs.google.com/spreadsheets/d/1XL5vhW3sbDhbH9Cz0tuDiY8C3ctxq1tqvaCgkFb8cCA/edit?usp=sharing"",""อุบลราชธานี!M466"")"),85834)</f>
        <v>85834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IFERROR(__xludf.DUMMYFUNCTION("IMPORTRANGE(""https://docs.google.com/spreadsheets/d/1XL5vhW3sbDhbH9Cz0tuDiY8C3ctxq1tqvaCgkFb8cCA/edit?usp=sharing"",""อุบลราชธานี!M467"")"),90743)</f>
        <v>90743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IFERROR(__xludf.DUMMYFUNCTION("IMPORTRANGE(""https://docs.google.com/spreadsheets/d/1XL5vhW3sbDhbH9Cz0tuDiY8C3ctxq1tqvaCgkFb8cCA/edit?usp=sharing"",""อุบลราชธานี!J468"")"),11281)</f>
        <v>11281</v>
      </c>
      <c r="K573" s="202">
        <f ca="1">IF(I573&gt;0,J573*100/I573,0)</f>
        <v>156.68055555555554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IFERROR(__xludf.DUMMYFUNCTION("IMPORTRANGE(""https://docs.google.com/spreadsheets/d/1XL5vhW3sbDhbH9Cz0tuDiY8C3ctxq1tqvaCgkFb8cCA/edit?usp=sharing"",""อุบลราชธานี!J471"")"),545)</f>
        <v>545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IFERROR(__xludf.DUMMYFUNCTION("IMPORTRANGE(""https://docs.google.com/spreadsheets/d/1XL5vhW3sbDhbH9Cz0tuDiY8C3ctxq1tqvaCgkFb8cCA/edit?usp=sharing"",""อุบลราชธานี!J472"")"),10167)</f>
        <v>10167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IFERROR(__xludf.DUMMYFUNCTION("IMPORTRANGE(""https://docs.google.com/spreadsheets/d/1XL5vhW3sbDhbH9Cz0tuDiY8C3ctxq1tqvaCgkFb8cCA/edit?usp=sharing"",""อุบลราชธานี!J474"")"),561)</f>
        <v>561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IFERROR(__xludf.DUMMYFUNCTION("IMPORTRANGE(""https://docs.google.com/spreadsheets/d/1XL5vhW3sbDhbH9Cz0tuDiY8C3ctxq1tqvaCgkFb8cCA/edit?usp=sharing"",""อุบลราชธานี!J475"")"),11)</f>
        <v>11</v>
      </c>
      <c r="K580" s="372">
        <f ca="1">IF(I580&gt;0,J580*100/I580,0)</f>
        <v>11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IFERROR(__xludf.DUMMYFUNCTION("IMPORTRANGE(""https://docs.google.com/spreadsheets/d/1XL5vhW3sbDhbH9Cz0tuDiY8C3ctxq1tqvaCgkFb8cCA/edit?usp=sharing"",""อุบลราชธานี!M475"")"),224792.95)</f>
        <v>224792.95</v>
      </c>
      <c r="O580" s="373">
        <f t="shared" ref="O580:O584" ca="1" si="124">+IF(L580&gt;0,N580*100/L580,0)</f>
        <v>64.577118644067795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IFERROR(__xludf.DUMMYFUNCTION("IMPORTRANGE(""https://docs.google.com/spreadsheets/d/1XL5vhW3sbDhbH9Cz0tuDiY8C3ctxq1tqvaCgkFb8cCA/edit?usp=sharing"",""อุบลราชธานี!M477"")"),224792.95)</f>
        <v>224792.95</v>
      </c>
      <c r="O582" s="169">
        <f t="shared" ca="1" si="124"/>
        <v>64.577118644067795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IFERROR(__xludf.DUMMYFUNCTION("IMPORTRANGE(""https://docs.google.com/spreadsheets/d/1XL5vhW3sbDhbH9Cz0tuDiY8C3ctxq1tqvaCgkFb8cCA/edit?usp=sharing"",""อุบลราชธานี!M479"")"),224792.95)</f>
        <v>224792.95</v>
      </c>
      <c r="O584" s="169">
        <f t="shared" ca="1" si="124"/>
        <v>64.577118644067795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IFERROR(__xludf.DUMMYFUNCTION("IMPORTRANGE(""https://docs.google.com/spreadsheets/d/1XL5vhW3sbDhbH9Cz0tuDiY8C3ctxq1tqvaCgkFb8cCA/edit?usp=sharing"",""อุบลราชธานี!M482"")"),86568)</f>
        <v>86568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IFERROR(__xludf.DUMMYFUNCTION("IMPORTRANGE(""https://docs.google.com/spreadsheets/d/1XL5vhW3sbDhbH9Cz0tuDiY8C3ctxq1tqvaCgkFb8cCA/edit?usp=sharing"",""อุบลราชธานี!M483"")"),138224.95)</f>
        <v>138224.95000000001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IFERROR(__xludf.DUMMYFUNCTION("IMPORTRANGE(""https://docs.google.com/spreadsheets/d/1XL5vhW3sbDhbH9Cz0tuDiY8C3ctxq1tqvaCgkFb8cCA/edit?usp=sharing"",""อุบลราชธานี!J484"")"),130)</f>
        <v>130</v>
      </c>
      <c r="K589" s="163">
        <f t="shared" ref="K589:K596" ca="1" si="125">IF(I589&gt;0,J589*100/I589,0)</f>
        <v>130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IFERROR(__xludf.DUMMYFUNCTION("IMPORTRANGE(""https://docs.google.com/spreadsheets/d/1XL5vhW3sbDhbH9Cz0tuDiY8C3ctxq1tqvaCgkFb8cCA/edit?usp=sharing"",""อุบลราชธานี!J485"")"),56.45)</f>
        <v>56.45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IFERROR(__xludf.DUMMYFUNCTION("IMPORTRANGE(""https://docs.google.com/spreadsheets/d/1XL5vhW3sbDhbH9Cz0tuDiY8C3ctxq1tqvaCgkFb8cCA/edit?usp=sharing"",""อุบลราชธานี!J486"")"),69)</f>
        <v>69</v>
      </c>
      <c r="K591" s="163">
        <f t="shared" ca="1" si="125"/>
        <v>69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IFERROR(__xludf.DUMMYFUNCTION("IMPORTRANGE(""https://docs.google.com/spreadsheets/d/1XL5vhW3sbDhbH9Cz0tuDiY8C3ctxq1tqvaCgkFb8cCA/edit?usp=sharing"",""อุบลราชธานี!J487"")"),28.54)</f>
        <v>28.54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IFERROR(__xludf.DUMMYFUNCTION("IMPORTRANGE(""https://docs.google.com/spreadsheets/d/1XL5vhW3sbDhbH9Cz0tuDiY8C3ctxq1tqvaCgkFb8cCA/edit?usp=sharing"",""อุบลราชธานี!J488"")"),57)</f>
        <v>57</v>
      </c>
      <c r="K593" s="163">
        <f t="shared" ca="1" si="125"/>
        <v>57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IFERROR(__xludf.DUMMYFUNCTION("IMPORTRANGE(""https://docs.google.com/spreadsheets/d/1XL5vhW3sbDhbH9Cz0tuDiY8C3ctxq1tqvaCgkFb8cCA/edit?usp=sharing"",""อุบลราชธานี!J489"")"),32.73)</f>
        <v>32.729999999999997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IFERROR(__xludf.DUMMYFUNCTION("IMPORTRANGE(""https://docs.google.com/spreadsheets/d/1XL5vhW3sbDhbH9Cz0tuDiY8C3ctxq1tqvaCgkFb8cCA/edit?usp=sharing"",""อุบลราชธานี!J490"")"),11)</f>
        <v>11</v>
      </c>
      <c r="K595" s="163">
        <f t="shared" ca="1" si="125"/>
        <v>11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IFERROR(__xludf.DUMMYFUNCTION("IMPORTRANGE(""https://docs.google.com/spreadsheets/d/1XL5vhW3sbDhbH9Cz0tuDiY8C3ctxq1tqvaCgkFb8cCA/edit?usp=sharing"",""อุบลราชธานี!J491"")"),4.12)</f>
        <v>4.12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269.45054945054943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269.45054945054943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269.45054945054943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IFERROR(__xludf.DUMMYFUNCTION("IMPORTRANGE(""https://docs.google.com/spreadsheets/d/1XL5vhW3sbDhbH9Cz0tuDiY8C3ctxq1tqvaCgkFb8cCA/edit?usp=sharing"",""อุบลราชธานี!J523"")"),5620614.26)</f>
        <v>5620614.2599999998</v>
      </c>
      <c r="K628" s="343">
        <f t="shared" ref="K628:K635" ca="1" si="129">IF(I628&gt;0,J628*100/I628,0)</f>
        <v>106.13240791153895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IFERROR(__xludf.DUMMYFUNCTION("IMPORTRANGE(""https://docs.google.com/spreadsheets/d/1XL5vhW3sbDhbH9Cz0tuDiY8C3ctxq1tqvaCgkFb8cCA/edit?usp=sharing"",""อุบลราชธานี!J524"")"),263)</f>
        <v>263</v>
      </c>
      <c r="K629" s="343">
        <f t="shared" ca="1" si="129"/>
        <v>92.280701754385959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IFERROR(__xludf.DUMMYFUNCTION("IMPORTRANGE(""https://docs.google.com/spreadsheets/d/1XL5vhW3sbDhbH9Cz0tuDiY8C3ctxq1tqvaCgkFb8cCA/edit?usp=sharing"",""อุบลราชธานี!J525"")"),925388.23)</f>
        <v>925388.23</v>
      </c>
      <c r="K630" s="343">
        <f t="shared" ca="1" si="129"/>
        <v>20.899310248720969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IFERROR(__xludf.DUMMYFUNCTION("IMPORTRANGE(""https://docs.google.com/spreadsheets/d/1XL5vhW3sbDhbH9Cz0tuDiY8C3ctxq1tqvaCgkFb8cCA/edit?usp=sharing"",""อุบลราชธานี!J526"")"),110)</f>
        <v>110</v>
      </c>
      <c r="K631" s="343">
        <f t="shared" ca="1" si="129"/>
        <v>42.145593869731798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IFERROR(__xludf.DUMMYFUNCTION("IMPORTRANGE(""https://docs.google.com/spreadsheets/d/1XL5vhW3sbDhbH9Cz0tuDiY8C3ctxq1tqvaCgkFb8cCA/edit?usp=sharing"",""อุบลราชธานี!J527"")"),468158.15)</f>
        <v>468158.15</v>
      </c>
      <c r="K632" s="343">
        <f t="shared" ca="1" si="129"/>
        <v>139.30894681145182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IFERROR(__xludf.DUMMYFUNCTION("IMPORTRANGE(""https://docs.google.com/spreadsheets/d/1XL5vhW3sbDhbH9Cz0tuDiY8C3ctxq1tqvaCgkFb8cCA/edit?usp=sharing"",""อุบลราชธานี!J528"")"),185)</f>
        <v>185</v>
      </c>
      <c r="K633" s="343">
        <f t="shared" ca="1" si="129"/>
        <v>112.12121212121212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2">
        <f ca="1">IFERROR(__xludf.DUMMYFUNCTION("IMPORTRANGE(""https://docs.google.com/spreadsheets/d/1XL5vhW3sbDhbH9Cz0tuDiY8C3ctxq1tqvaCgkFb8cCA/edit?usp=sharing"",""อุบลราชธานี!J529"")"),6480000)</f>
        <v>6480000</v>
      </c>
      <c r="K634" s="343">
        <f t="shared" ca="1" si="129"/>
        <v>83.829236739974121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IFERROR(__xludf.DUMMYFUNCTION("IMPORTRANGE(""https://docs.google.com/spreadsheets/d/1XL5vhW3sbDhbH9Cz0tuDiY8C3ctxq1tqvaCgkFb8cCA/edit?usp=sharing"",""อุบลราชธานี!J530"")"),155)</f>
        <v>155</v>
      </c>
      <c r="K635" s="486">
        <f t="shared" ca="1" si="129"/>
        <v>82.010582010582013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5360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45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45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5360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45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45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5360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45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45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45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45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45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45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IFERROR(__xludf.DUMMYFUNCTION("IMPORTRANGE(""https://docs.google.com/spreadsheets/d/1XL5vhW3sbDhbH9Cz0tuDiY8C3ctxq1tqvaCgkFb8cCA/edit#gid=346597447"",""อุบลราชธานี!J541"")"),0)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45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IFERROR(__xludf.DUMMYFUNCTION("IMPORTRANGE(""https://docs.google.com/spreadsheets/d/1XL5vhW3sbDhbH9Cz0tuDiY8C3ctxq1tqvaCgkFb8cCA/edit#gid=346597447"",""อุบลราชธานี!J542"")"),0)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45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IFERROR(__xludf.DUMMYFUNCTION("IMPORTRANGE(""https://docs.google.com/spreadsheets/d/1XL5vhW3sbDhbH9Cz0tuDiY8C3ctxq1tqvaCgkFb8cCA/edit#gid=346597447"",""อุบลราชธานี!I543"")"),52)</f>
        <v>52</v>
      </c>
      <c r="J648" s="533">
        <f ca="1">IFERROR(__xludf.DUMMYFUNCTION("IMPORTRANGE(""https://docs.google.com/spreadsheets/d/1XL5vhW3sbDhbH9Cz0tuDiY8C3ctxq1tqvaCgkFb8cCA/edit#gid=346597447"",""อุบลราชธานี!J543"")"),0)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0"/>
      <c r="N648" s="535">
        <f ca="1">IFERROR(__xludf.DUMMYFUNCTION("IMPORTRANGE(""https://docs.google.com/spreadsheets/d/1XL5vhW3sbDhbH9Cz0tuDiY8C3ctxq1tqvaCgkFb8cCA/edit#gid=346597447"",""อุบลราชธานี!M543"")"),0)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45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IFERROR(__xludf.DUMMYFUNCTION("IMPORTRANGE(""https://docs.google.com/spreadsheets/d/1XL5vhW3sbDhbH9Cz0tuDiY8C3ctxq1tqvaCgkFb8cCA/edit#gid=346597447"",""อุบลราชธานี!I544"")"),10)</f>
        <v>10</v>
      </c>
      <c r="J649" s="533">
        <f ca="1">IFERROR(__xludf.DUMMYFUNCTION("IMPORTRANGE(""https://docs.google.com/spreadsheets/d/1XL5vhW3sbDhbH9Cz0tuDiY8C3ctxq1tqvaCgkFb8cCA/edit#gid=346597447"",""อุบลราชธานี!J544"")"),0)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0"/>
      <c r="N649" s="535">
        <f ca="1">IFERROR(__xludf.DUMMYFUNCTION("IMPORTRANGE(""https://docs.google.com/spreadsheets/d/1XL5vhW3sbDhbH9Cz0tuDiY8C3ctxq1tqvaCgkFb8cCA/edit#gid=346597447"",""อุบลราชธานี!M544"")"),0)</f>
        <v>0</v>
      </c>
      <c r="O649" s="534">
        <f t="shared" ca="1" si="132"/>
        <v>0</v>
      </c>
      <c r="P649" s="586"/>
    </row>
    <row r="650" spans="1:16" ht="21.75" customHeight="1" x14ac:dyDescent="0.45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IFERROR(__xludf.DUMMYFUNCTION("IMPORTRANGE(""https://docs.google.com/spreadsheets/d/1XL5vhW3sbDhbH9Cz0tuDiY8C3ctxq1tqvaCgkFb8cCA/edit#gid=346597447"",""อุบลราชธานี!I545"")"),0)</f>
        <v>0</v>
      </c>
      <c r="J650" s="533">
        <f ca="1">IFERROR(__xludf.DUMMYFUNCTION("IMPORTRANGE(""https://docs.google.com/spreadsheets/d/1XL5vhW3sbDhbH9Cz0tuDiY8C3ctxq1tqvaCgkFb8cCA/edit#gid=346597447"",""อุบลราชธานี!J545"")"),0)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IFERROR(__xludf.DUMMYFUNCTION("IMPORTRANGE(""https://docs.google.com/spreadsheets/d/1XL5vhW3sbDhbH9Cz0tuDiY8C3ctxq1tqvaCgkFb8cCA/edit#gid=346597447"",""อุบลราชธานี!L545"")"),0)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IFERROR(__xludf.DUMMYFUNCTION("IMPORTRANGE(""https://docs.google.com/spreadsheets/d/1XL5vhW3sbDhbH9Cz0tuDiY8C3ctxq1tqvaCgkFb8cCA/edit#gid=346597447"",""อุบลราชธานี!M545"")"),0)</f>
        <v>0</v>
      </c>
      <c r="O650" s="534">
        <f t="shared" ca="1" si="132"/>
        <v>0</v>
      </c>
      <c r="P650" s="586"/>
    </row>
    <row r="651" spans="1:16" ht="21.75" customHeight="1" x14ac:dyDescent="0.45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IFERROR(__xludf.DUMMYFUNCTION("IMPORTRANGE(""https://docs.google.com/spreadsheets/d/1XL5vhW3sbDhbH9Cz0tuDiY8C3ctxq1tqvaCgkFb8cCA/edit#gid=346597447"",""อุบลราชธานี!I546"")"),0)</f>
        <v>0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IFERROR(__xludf.DUMMYFUNCTION("IMPORTRANGE(""https://docs.google.com/spreadsheets/d/1XL5vhW3sbDhbH9Cz0tuDiY8C3ctxq1tqvaCgkFb8cCA/edit#gid=346597447"",""อุบลราชธานี!L546"")"),0)</f>
        <v>0</v>
      </c>
      <c r="M651" s="520"/>
      <c r="N651" s="535">
        <f ca="1">IFERROR(__xludf.DUMMYFUNCTION("IMPORTRANGE(""https://docs.google.com/spreadsheets/d/1XL5vhW3sbDhbH9Cz0tuDiY8C3ctxq1tqvaCgkFb8cCA/edit#gid=346597447"",""อุบลราชธานี!M546"")"),0)</f>
        <v>0</v>
      </c>
      <c r="O651" s="534">
        <f t="shared" ca="1" si="132"/>
        <v>0</v>
      </c>
      <c r="P651" s="586"/>
    </row>
    <row r="652" spans="1:16" ht="21.75" customHeight="1" x14ac:dyDescent="0.45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IFERROR(__xludf.DUMMYFUNCTION("IMPORTRANGE(""https://docs.google.com/spreadsheets/d/1XL5vhW3sbDhbH9Cz0tuDiY8C3ctxq1tqvaCgkFb8cCA/edit#gid=346597447"",""อุบลราชธานี!J547"")"),0)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45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IFERROR(__xludf.DUMMYFUNCTION("IMPORTRANGE(""https://docs.google.com/spreadsheets/d/1XL5vhW3sbDhbH9Cz0tuDiY8C3ctxq1tqvaCgkFb8cCA/edit#gid=346597447"",""อุบลราชธานี!J548"")"),0)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45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45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IFERROR(__xludf.DUMMYFUNCTION("IMPORTRANGE(""https://docs.google.com/spreadsheets/d/1XL5vhW3sbDhbH9Cz0tuDiY8C3ctxq1tqvaCgkFb8cCA/edit#gid=346597447"",""อุบลราชธานี!J550"")"),0)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45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IFERROR(__xludf.DUMMYFUNCTION("IMPORTRANGE(""https://docs.google.com/spreadsheets/d/1XL5vhW3sbDhbH9Cz0tuDiY8C3ctxq1tqvaCgkFb8cCA/edit#gid=346597447"",""อุบลราชธานี!J551"")"),0)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45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IFERROR(__xludf.DUMMYFUNCTION("IMPORTRANGE(""https://docs.google.com/spreadsheets/d/1XL5vhW3sbDhbH9Cz0tuDiY8C3ctxq1tqvaCgkFb8cCA/edit#gid=346597447"",""อุบลราชธานี!J552"")"),0)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45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IFERROR(__xludf.DUMMYFUNCTION("IMPORTRANGE(""https://docs.google.com/spreadsheets/d/1XL5vhW3sbDhbH9Cz0tuDiY8C3ctxq1tqvaCgkFb8cCA/edit#gid=346597447"",""อุบลราชธานี!J553"")"),0)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45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IFERROR(__xludf.DUMMYFUNCTION("IMPORTRANGE(""https://docs.google.com/spreadsheets/d/1XL5vhW3sbDhbH9Cz0tuDiY8C3ctxq1tqvaCgkFb8cCA/edit#gid=346597447"",""อุบลราชธานี!J554"")"),0)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45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IFERROR(__xludf.DUMMYFUNCTION("IMPORTRANGE(""https://docs.google.com/spreadsheets/d/1XL5vhW3sbDhbH9Cz0tuDiY8C3ctxq1tqvaCgkFb8cCA/edit#gid=346597447"",""อุบลราชธานี!J555"")"),0)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45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IFERROR(__xludf.DUMMYFUNCTION("IMPORTRANGE(""https://docs.google.com/spreadsheets/d/1XL5vhW3sbDhbH9Cz0tuDiY8C3ctxq1tqvaCgkFb8cCA/edit#gid=346597447"",""อุบลราชธานี!J556"")"),0)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IFERROR(__xludf.DUMMYFUNCTION("IMPORTRANGE(""https://docs.google.com/spreadsheets/d/1XL5vhW3sbDhbH9Cz0tuDiY8C3ctxq1tqvaCgkFb8cCA/edit#gid=346597447"",""อุบลราชธานี!L556"")"),0)</f>
        <v>0</v>
      </c>
      <c r="M661" s="520"/>
      <c r="N661" s="535">
        <f ca="1">IFERROR(__xludf.DUMMYFUNCTION("IMPORTRANGE(""https://docs.google.com/spreadsheets/d/1XL5vhW3sbDhbH9Cz0tuDiY8C3ctxq1tqvaCgkFb8cCA/edit#gid=346597447"",""อุบลราชธานี!M556"")"),0)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45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IFERROR(__xludf.DUMMYFUNCTION("IMPORTRANGE(""https://docs.google.com/spreadsheets/d/1XL5vhW3sbDhbH9Cz0tuDiY8C3ctxq1tqvaCgkFb8cCA/edit#gid=346597447"",""อุบลราชธานี!J557"")"),0)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45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IFERROR(__xludf.DUMMYFUNCTION("IMPORTRANGE(""https://docs.google.com/spreadsheets/d/1XL5vhW3sbDhbH9Cz0tuDiY8C3ctxq1tqvaCgkFb8cCA/edit#gid=346597447"",""อุบลราชธานี!I558"")"),0)</f>
        <v>0</v>
      </c>
      <c r="J663" s="533">
        <f ca="1">IFERROR(__xludf.DUMMYFUNCTION("IMPORTRANGE(""https://docs.google.com/spreadsheets/d/1XL5vhW3sbDhbH9Cz0tuDiY8C3ctxq1tqvaCgkFb8cCA/edit#gid=346597447"",""อุบลราชธานี!J558"")"),0)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45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45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IFERROR(__xludf.DUMMYFUNCTION("IMPORTRANGE(""https://docs.google.com/spreadsheets/d/1XL5vhW3sbDhbH9Cz0tuDiY8C3ctxq1tqvaCgkFb8cCA/edit#gid=346597447"",""อุบลราชธานี!I560"")"),0)</f>
        <v>0</v>
      </c>
      <c r="J665" s="533">
        <f ca="1">IFERROR(__xludf.DUMMYFUNCTION("IMPORTRANGE(""https://docs.google.com/spreadsheets/d/1XL5vhW3sbDhbH9Cz0tuDiY8C3ctxq1tqvaCgkFb8cCA/edit#gid=346597447"",""อุบลราชธานี!J560"")"),0)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IFERROR(__xludf.DUMMYFUNCTION("IMPORTRANGE(""https://docs.google.com/spreadsheets/d/1XL5vhW3sbDhbH9Cz0tuDiY8C3ctxq1tqvaCgkFb8cCA/edit#gid=346597447"",""อุบลราชธานี!L560"")"),0)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IFERROR(__xludf.DUMMYFUNCTION("IMPORTRANGE(""https://docs.google.com/spreadsheets/d/1XL5vhW3sbDhbH9Cz0tuDiY8C3ctxq1tqvaCgkFb8cCA/edit#gid=346597447"",""อุบลราชธานี!M560"")"),0)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45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IFERROR(__xludf.DUMMYFUNCTION("IMPORTRANGE(""https://docs.google.com/spreadsheets/d/1XL5vhW3sbDhbH9Cz0tuDiY8C3ctxq1tqvaCgkFb8cCA/edit#gid=346597447"",""อุบลราชธานี!J561"")"),0)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45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IFERROR(__xludf.DUMMYFUNCTION("IMPORTRANGE(""https://docs.google.com/spreadsheets/d/1XL5vhW3sbDhbH9Cz0tuDiY8C3ctxq1tqvaCgkFb8cCA/edit#gid=346597447"",""อุบลราชธานี!J562"")"),0)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45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IFERROR(__xludf.DUMMYFUNCTION("IMPORTRANGE(""https://docs.google.com/spreadsheets/d/1XL5vhW3sbDhbH9Cz0tuDiY8C3ctxq1tqvaCgkFb8cCA/edit#gid=346597447"",""อุบลราชธานี!I563"")"),0)</f>
        <v>0</v>
      </c>
      <c r="J668" s="533">
        <f ca="1">IFERROR(__xludf.DUMMYFUNCTION("IMPORTRANGE(""https://docs.google.com/spreadsheets/d/1XL5vhW3sbDhbH9Cz0tuDiY8C3ctxq1tqvaCgkFb8cCA/edit#gid=346597447"",""อุบลราชธานี!J563"")"),0)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IFERROR(__xludf.DUMMYFUNCTION("IMPORTRANGE(""https://docs.google.com/spreadsheets/d/1XL5vhW3sbDhbH9Cz0tuDiY8C3ctxq1tqvaCgkFb8cCA/edit#gid=346597447"",""อุบลราชธานี!L563"")"),0)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IFERROR(__xludf.DUMMYFUNCTION("IMPORTRANGE(""https://docs.google.com/spreadsheets/d/1XL5vhW3sbDhbH9Cz0tuDiY8C3ctxq1tqvaCgkFb8cCA/edit#gid=346597447"",""อุบลราชธานี!M563"")"),0)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45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IFERROR(__xludf.DUMMYFUNCTION("IMPORTRANGE(""https://docs.google.com/spreadsheets/d/1XL5vhW3sbDhbH9Cz0tuDiY8C3ctxq1tqvaCgkFb8cCA/edit#gid=346597447"",""อุบลราชธานี!J564"")"),0)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45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IFERROR(__xludf.DUMMYFUNCTION("IMPORTRANGE(""https://docs.google.com/spreadsheets/d/1XL5vhW3sbDhbH9Cz0tuDiY8C3ctxq1tqvaCgkFb8cCA/edit#gid=346597447"",""อุบลราชธานี!J565"")"),0)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45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IFERROR(__xludf.DUMMYFUNCTION("IMPORTRANGE(""https://docs.google.com/spreadsheets/d/1XL5vhW3sbDhbH9Cz0tuDiY8C3ctxq1tqvaCgkFb8cCA/edit#gid=346597447"",""อุบลราชธานี!I566"")"),0)</f>
        <v>0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IFERROR(__xludf.DUMMYFUNCTION("IMPORTRANGE(""https://docs.google.com/spreadsheets/d/1XL5vhW3sbDhbH9Cz0tuDiY8C3ctxq1tqvaCgkFb8cCA/edit#gid=346597447"",""อุบลราชธานี!L566"")"),0)</f>
        <v>0</v>
      </c>
      <c r="M671" s="520"/>
      <c r="N671" s="535">
        <f ca="1">IFERROR(__xludf.DUMMYFUNCTION("IMPORTRANGE(""https://docs.google.com/spreadsheets/d/1XL5vhW3sbDhbH9Cz0tuDiY8C3ctxq1tqvaCgkFb8cCA/edit#gid=346597447"",""อุบลราชธานี!M566"")"),0)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45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IFERROR(__xludf.DUMMYFUNCTION("IMPORTRANGE(""https://docs.google.com/spreadsheets/d/1XL5vhW3sbDhbH9Cz0tuDiY8C3ctxq1tqvaCgkFb8cCA/edit#gid=346597447"",""อุบลราชธานี!J567"")"),0)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45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IFERROR(__xludf.DUMMYFUNCTION("IMPORTRANGE(""https://docs.google.com/spreadsheets/d/1XL5vhW3sbDhbH9Cz0tuDiY8C3ctxq1tqvaCgkFb8cCA/edit#gid=346597447"",""อุบลราชธานี!J568"")"),0)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45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IFERROR(__xludf.DUMMYFUNCTION("IMPORTRANGE(""https://docs.google.com/spreadsheets/d/1XL5vhW3sbDhbH9Cz0tuDiY8C3ctxq1tqvaCgkFb8cCA/edit#gid=346597447"",""อุบลราชธานี!J569"")"),0)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45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IFERROR(__xludf.DUMMYFUNCTION("IMPORTRANGE(""https://docs.google.com/spreadsheets/d/1XL5vhW3sbDhbH9Cz0tuDiY8C3ctxq1tqvaCgkFb8cCA/edit#gid=346597447"",""อุบลราชธานี!J570"")"),0)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45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IFERROR(__xludf.DUMMYFUNCTION("IMPORTRANGE(""https://docs.google.com/spreadsheets/d/1XL5vhW3sbDhbH9Cz0tuDiY8C3ctxq1tqvaCgkFb8cCA/edit#gid=346597447"",""อุบลราชธานี!J571"")"),0)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45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IFERROR(__xludf.DUMMYFUNCTION("IMPORTRANGE(""https://docs.google.com/spreadsheets/d/1XL5vhW3sbDhbH9Cz0tuDiY8C3ctxq1tqvaCgkFb8cCA/edit#gid=346597447"",""อุบลราชธานี!J572"")"),0)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262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7040271</v>
      </c>
      <c r="M8" s="23">
        <f t="shared" ca="1" si="0"/>
        <v>3459284</v>
      </c>
      <c r="N8" s="23">
        <f t="shared" ca="1" si="0"/>
        <v>4174772.3199999989</v>
      </c>
      <c r="O8" s="22">
        <f t="shared" ref="O8:O16" ca="1" si="1">IF(L8&gt;0,N8*100/L8,0)</f>
        <v>59.298460528010907</v>
      </c>
      <c r="P8" s="22">
        <f t="shared" ref="P8:P16" ca="1" si="2">IF(M8&gt;0,N8*100/M8,0)</f>
        <v>120.68313327266564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7040271</v>
      </c>
      <c r="M10" s="30">
        <f t="shared" ca="1" si="4"/>
        <v>3459284</v>
      </c>
      <c r="N10" s="30">
        <f t="shared" ca="1" si="4"/>
        <v>4174772.3199999989</v>
      </c>
      <c r="O10" s="29">
        <f t="shared" ca="1" si="1"/>
        <v>59.298460528010907</v>
      </c>
      <c r="P10" s="29">
        <f t="shared" ca="1" si="2"/>
        <v>120.68313327266564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6790871</v>
      </c>
      <c r="M12" s="38">
        <f t="shared" ca="1" si="6"/>
        <v>3209884</v>
      </c>
      <c r="N12" s="38">
        <f t="shared" ca="1" si="6"/>
        <v>3925372.3199999989</v>
      </c>
      <c r="O12" s="38">
        <f t="shared" ca="1" si="1"/>
        <v>57.803664949606592</v>
      </c>
      <c r="P12" s="38">
        <f t="shared" ca="1" si="2"/>
        <v>122.29016126439457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4205371</v>
      </c>
      <c r="M14" s="38">
        <f t="shared" si="8"/>
        <v>0</v>
      </c>
      <c r="N14" s="38">
        <f t="shared" ca="1" si="8"/>
        <v>1070508.4799999991</v>
      </c>
      <c r="O14" s="38">
        <f t="shared" ca="1" si="1"/>
        <v>25.455744094872941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4308350</v>
      </c>
      <c r="M18" s="23">
        <f t="shared" ca="1" si="11"/>
        <v>3459284</v>
      </c>
      <c r="N18" s="23">
        <f t="shared" ca="1" si="11"/>
        <v>3104263.84</v>
      </c>
      <c r="O18" s="22">
        <f t="shared" ref="O18:O20" ca="1" si="12">IF(L18&gt;0,N18*100/L18,0)</f>
        <v>72.052266877110725</v>
      </c>
      <c r="P18" s="22">
        <f t="shared" ref="P18:P26" ca="1" si="13">IF(M18&gt;0,N18*100/M18,0)</f>
        <v>89.737177982495794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4308350</v>
      </c>
      <c r="M20" s="30">
        <f t="shared" ca="1" si="15"/>
        <v>3459284</v>
      </c>
      <c r="N20" s="30">
        <f t="shared" ca="1" si="15"/>
        <v>3104263.84</v>
      </c>
      <c r="O20" s="29">
        <f t="shared" ca="1" si="12"/>
        <v>72.052266877110725</v>
      </c>
      <c r="P20" s="29">
        <f t="shared" ca="1" si="13"/>
        <v>89.737177982495794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4058950</v>
      </c>
      <c r="M22" s="41">
        <f t="shared" ca="1" si="18"/>
        <v>3209884</v>
      </c>
      <c r="N22" s="38">
        <f t="shared" ca="1" si="18"/>
        <v>2854863.84</v>
      </c>
      <c r="O22" s="38">
        <f t="shared" ca="1" si="17"/>
        <v>70.335033444610062</v>
      </c>
      <c r="P22" s="38">
        <f t="shared" ca="1" si="13"/>
        <v>88.939782247582784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1473450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2731921</v>
      </c>
      <c r="M28" s="23">
        <f t="shared" si="23"/>
        <v>0</v>
      </c>
      <c r="N28" s="23">
        <f t="shared" ca="1" si="23"/>
        <v>1070508.4799999991</v>
      </c>
      <c r="O28" s="22">
        <f t="shared" ref="O28:O30" ca="1" si="24">IF(L28&gt;0,N28*100/L28,0)</f>
        <v>39.185191665498344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2731921</v>
      </c>
      <c r="M30" s="30">
        <f t="shared" si="27"/>
        <v>0</v>
      </c>
      <c r="N30" s="30">
        <f t="shared" ca="1" si="27"/>
        <v>1070508.4799999991</v>
      </c>
      <c r="O30" s="29">
        <f t="shared" ca="1" si="24"/>
        <v>39.185191665498344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2731921</v>
      </c>
      <c r="M32" s="38">
        <f t="shared" si="30"/>
        <v>0</v>
      </c>
      <c r="N32" s="38">
        <f t="shared" ca="1" si="30"/>
        <v>1070508.4799999991</v>
      </c>
      <c r="O32" s="38">
        <f t="shared" ca="1" si="29"/>
        <v>39.185191665498344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2731921</v>
      </c>
      <c r="M34" s="38">
        <f t="shared" si="32"/>
        <v>0</v>
      </c>
      <c r="N34" s="38">
        <f t="shared" ca="1" si="32"/>
        <v>1070508.4799999991</v>
      </c>
      <c r="O34" s="38">
        <f t="shared" ca="1" si="29"/>
        <v>39.185191665498344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4308350</v>
      </c>
      <c r="M37" s="54">
        <f t="shared" ca="1" si="33"/>
        <v>3459284</v>
      </c>
      <c r="N37" s="54">
        <f t="shared" ca="1" si="33"/>
        <v>3104263.84</v>
      </c>
      <c r="O37" s="55">
        <f t="shared" ca="1" si="29"/>
        <v>72.052266877110725</v>
      </c>
      <c r="P37" s="55">
        <f t="shared" ca="1" si="25"/>
        <v>89.737177982495794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666600</v>
      </c>
      <c r="N41" s="78">
        <f t="shared" ca="1" si="34"/>
        <v>643806.31000000006</v>
      </c>
      <c r="O41" s="77">
        <f t="shared" ref="O41:O43" ca="1" si="35">IF(L41&gt;0,N41*100/L41,0)</f>
        <v>72.435453420342043</v>
      </c>
      <c r="P41" s="77">
        <f t="shared" ref="P41:P43" ca="1" si="36">IF(M41&gt;0,N41*100/M41,0)</f>
        <v>96.580604560456052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666600</v>
      </c>
      <c r="N43" s="78">
        <f t="shared" ca="1" si="38"/>
        <v>643806.31000000006</v>
      </c>
      <c r="O43" s="77">
        <f t="shared" ca="1" si="35"/>
        <v>72.435453420342043</v>
      </c>
      <c r="P43" s="77">
        <f t="shared" ca="1" si="36"/>
        <v>96.580604560456052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IFERROR(__xludf.DUMMYFUNCTION("IMPORTRANGE(""https://docs.google.com/spreadsheets/d/1Yj_ptqi66GCucihVvJfMjLAmec39IyEx_6qawtMGysU/edit?usp=sharing"",""สบก!Q39"")"),666600)</f>
        <v>666600</v>
      </c>
      <c r="N45" s="49">
        <f ca="1">IFERROR(__xludf.DUMMYFUNCTION("IMPORTRANGE(""https://docs.google.com/spreadsheets/d/1Yj_ptqi66GCucihVvJfMjLAmec39IyEx_6qawtMGysU/edit?usp=sharing"",""สบก!R39"")"),643806.31)</f>
        <v>643806.31000000006</v>
      </c>
      <c r="O45" s="38">
        <f ca="1">IF(L45&gt;0,N45*100/L45,0)</f>
        <v>72.435453420342043</v>
      </c>
      <c r="P45" s="38">
        <f ca="1">IF(M45&gt;0,N45*100/M45,0)</f>
        <v>96.580604560456052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563904</v>
      </c>
      <c r="N53" s="121">
        <f t="shared" ca="1" si="39"/>
        <v>554656</v>
      </c>
      <c r="O53" s="120">
        <f t="shared" ref="O53:O55" ca="1" si="40">IF(L53&gt;0,N53*100/L53,0)</f>
        <v>76.398898071625339</v>
      </c>
      <c r="P53" s="120">
        <f t="shared" ref="P53:P55" ca="1" si="41">IF(M53&gt;0,N53*100/M53,0)</f>
        <v>98.360004539779823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563904</v>
      </c>
      <c r="N55" s="121">
        <f t="shared" ca="1" si="43"/>
        <v>554656</v>
      </c>
      <c r="O55" s="120">
        <f t="shared" ca="1" si="40"/>
        <v>76.398898071625339</v>
      </c>
      <c r="P55" s="120">
        <f t="shared" ca="1" si="41"/>
        <v>98.360004539779823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IFERROR(__xludf.DUMMYFUNCTION("IMPORTRANGE(""https://docs.google.com/spreadsheets/d/1Yj_ptqi66GCucihVvJfMjLAmec39IyEx_6qawtMGysU/edit?usp=sharing"",""สบก!Z39"")"),563904)</f>
        <v>563904</v>
      </c>
      <c r="N57" s="49">
        <f ca="1">IFERROR(__xludf.DUMMYFUNCTION("IMPORTRANGE(""https://docs.google.com/spreadsheets/d/1Yj_ptqi66GCucihVvJfMjLAmec39IyEx_6qawtMGysU/edit?usp=sharing"",""สบก!AA39"")"),554656)</f>
        <v>554656</v>
      </c>
      <c r="O57" s="38">
        <f ca="1">IF(L57&gt;0,N57*100/L57,0)</f>
        <v>76.398898071625339</v>
      </c>
      <c r="P57" s="38">
        <f ca="1">IF(M57&gt;0,N57*100/M57,0)</f>
        <v>98.360004539779823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872320</v>
      </c>
      <c r="N66" s="152">
        <f t="shared" ca="1" si="45"/>
        <v>807290</v>
      </c>
      <c r="O66" s="151">
        <f t="shared" ref="O66:O68" ca="1" si="46">IF(L66&gt;0,N66*100/L66,0)</f>
        <v>76.71671576546612</v>
      </c>
      <c r="P66" s="151">
        <f t="shared" ref="P66:P68" ca="1" si="47">IF(M66&gt;0,N66*100/M66,0)</f>
        <v>92.545166911225238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872320</v>
      </c>
      <c r="N68" s="157">
        <f t="shared" ca="1" si="49"/>
        <v>807290</v>
      </c>
      <c r="O68" s="156">
        <f t="shared" ca="1" si="46"/>
        <v>76.71671576546612</v>
      </c>
      <c r="P68" s="156">
        <f t="shared" ca="1" si="47"/>
        <v>92.545166911225238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IFERROR(__xludf.DUMMYFUNCTION("IMPORTRANGE(""https://docs.google.com/spreadsheets/d/1Yj_ptqi66GCucihVvJfMjLAmec39IyEx_6qawtMGysU/edit?usp=sharing"",""สบก!AI39"")"),732320)</f>
        <v>732320</v>
      </c>
      <c r="N70" s="169">
        <f ca="1">IFERROR(__xludf.DUMMYFUNCTION("IMPORTRANGE(""https://docs.google.com/spreadsheets/d/1Yj_ptqi66GCucihVvJfMjLAmec39IyEx_6qawtMGysU/edit?usp=sharing"",""สบก!AJ39"")"),667290)</f>
        <v>667290</v>
      </c>
      <c r="O70" s="169">
        <f ca="1">IF(L70&gt;0,N70*100/L70,0)</f>
        <v>73.143702729365344</v>
      </c>
      <c r="P70" s="169">
        <f ca="1">IF(M70&gt;0,N70*100/M70,0)</f>
        <v>91.120002184837233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122670</v>
      </c>
      <c r="O94" s="151">
        <f t="shared" ref="O94:O96" ca="1" si="53">IF(L94&gt;0,N94*100/L94,0)</f>
        <v>57.188811188811187</v>
      </c>
      <c r="P94" s="151">
        <f t="shared" ref="P94:P96" ca="1" si="54">IF(M94&gt;0,N94*100/M94,0)</f>
        <v>63.084004011210823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122670</v>
      </c>
      <c r="O96" s="156">
        <f t="shared" ca="1" si="53"/>
        <v>57.188811188811187</v>
      </c>
      <c r="P96" s="156">
        <f t="shared" ca="1" si="54"/>
        <v>63.084004011210823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IFERROR(__xludf.DUMMYFUNCTION("IMPORTRANGE(""https://docs.google.com/spreadsheets/d/1Yj_ptqi66GCucihVvJfMjLAmec39IyEx_6qawtMGysU/edit?usp=sharing"",""สบก!AR39"")"),102055)</f>
        <v>102055</v>
      </c>
      <c r="N98" s="169">
        <f ca="1">IFERROR(__xludf.DUMMYFUNCTION("IMPORTRANGE(""https://docs.google.com/spreadsheets/d/1Yj_ptqi66GCucihVvJfMjLAmec39IyEx_6qawtMGysU/edit?usp=sharing"",""สบก!AS39"")"),30270)</f>
        <v>30270</v>
      </c>
      <c r="O98" s="169">
        <f ca="1">IF(L98&gt;0,N98*100/L98,0)</f>
        <v>24.791154791154792</v>
      </c>
      <c r="P98" s="169">
        <f ca="1">IF(M98&gt;0,N98*100/M98,0)</f>
        <v>29.660477193670079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IFERROR(__xludf.DUMMYFUNCTION("IMPORTRANGE(""https://docs.google.com/spreadsheets/d/1Yj_ptqi66GCucihVvJfMjLAmec39IyEx_6qawtMGysU/edit?usp=sharing"",""สบก!BA39"")"),0)</f>
        <v>0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48581.5</v>
      </c>
      <c r="O140" s="151">
        <f t="shared" ref="O140:O142" ca="1" si="65">IF(L140&gt;0,N140*100/L140,0)</f>
        <v>70.407971014492759</v>
      </c>
      <c r="P140" s="151">
        <f t="shared" ref="P140:P142" ca="1" si="66">IF(M140&gt;0,N140*100/M140,0)</f>
        <v>87.337528089887641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55625</v>
      </c>
      <c r="N142" s="157">
        <f t="shared" ca="1" si="68"/>
        <v>48581.5</v>
      </c>
      <c r="O142" s="156">
        <f t="shared" ca="1" si="65"/>
        <v>70.407971014492759</v>
      </c>
      <c r="P142" s="156">
        <f t="shared" ca="1" si="66"/>
        <v>87.337528089887641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IFERROR(__xludf.DUMMYFUNCTION("IMPORTRANGE(""https://docs.google.com/spreadsheets/d/1Yj_ptqi66GCucihVvJfMjLAmec39IyEx_6qawtMGysU/edit?usp=sharing"",""สบก!BJ39"")"),55625)</f>
        <v>55625</v>
      </c>
      <c r="N144" s="169">
        <f ca="1">IFERROR(__xludf.DUMMYFUNCTION("IMPORTRANGE(""https://docs.google.com/spreadsheets/d/1Yj_ptqi66GCucihVvJfMjLAmec39IyEx_6qawtMGysU/edit?usp=sharing"",""สบก!BK39"")"),48581.5)</f>
        <v>48581.5</v>
      </c>
      <c r="O144" s="169">
        <f ca="1">IF(L144&gt;0,N144*100/L144,0)</f>
        <v>70.407971014492759</v>
      </c>
      <c r="P144" s="169">
        <f ca="1">IF(M144&gt;0,N144*100/M144,0)</f>
        <v>87.337528089887641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IFERROR(__xludf.DUMMYFUNCTION("IMPORTRANGE(""https://docs.google.com/spreadsheets/d/1Yj_ptqi66GCucihVvJfMjLAmec39IyEx_6qawtMGysU/edit?usp=sharing"",""สบก!CK39"")"),32250)</f>
        <v>32250</v>
      </c>
      <c r="N275" s="169">
        <f ca="1">IFERROR(__xludf.DUMMYFUNCTION("IMPORTRANGE(""https://docs.google.com/spreadsheets/d/1Yj_ptqi66GCucihVvJfMjLAmec39IyEx_6qawtMGysU/edit?usp=sharing"",""สบก!CL39"")"),29120)</f>
        <v>29120</v>
      </c>
      <c r="O275" s="169">
        <f ca="1">IF(L275&gt;0,N275*100/L275,0)</f>
        <v>52.753623188405797</v>
      </c>
      <c r="P275" s="169">
        <f ca="1">IF(M275&gt;0,N275*100/M275,0)</f>
        <v>90.294573643410857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IFERROR(__xludf.DUMMYFUNCTION("IMPORTRANGE(""https://docs.google.com/spreadsheets/d/1XL5vhW3sbDhbH9Cz0tuDiY8C3ctxq1tqvaCgkFb8cCA/edit?usp=sharing"",""ขอนแก่น!J228"")"),568)</f>
        <v>568</v>
      </c>
      <c r="K328" s="318">
        <f ca="1">IF(I328&gt;0,J328*100/I328,0)</f>
        <v>71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1057580</v>
      </c>
      <c r="N329" s="152">
        <f t="shared" ca="1" si="98"/>
        <v>881590.03</v>
      </c>
      <c r="O329" s="151">
        <f t="shared" ref="O329:O331" ca="1" si="99">IF(L329&gt;0,N329*100/L329,0)</f>
        <v>68.552879471228621</v>
      </c>
      <c r="P329" s="151">
        <f t="shared" ref="P329:P331" ca="1" si="100">IF(M329&gt;0,N329*100/M329,0)</f>
        <v>83.359181338527577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1057580</v>
      </c>
      <c r="N331" s="157">
        <f t="shared" ca="1" si="102"/>
        <v>881590.03</v>
      </c>
      <c r="O331" s="156">
        <f t="shared" ca="1" si="99"/>
        <v>68.552879471228621</v>
      </c>
      <c r="P331" s="156">
        <f t="shared" ca="1" si="100"/>
        <v>83.359181338527577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IFERROR(__xludf.DUMMYFUNCTION("IMPORTRANGE(""https://docs.google.com/spreadsheets/d/1Yj_ptqi66GCucihVvJfMjLAmec39IyEx_6qawtMGysU/edit?usp=sharing"",""สบก!DL39"")"),1040580)</f>
        <v>1040580</v>
      </c>
      <c r="N333" s="169">
        <f ca="1">IFERROR(__xludf.DUMMYFUNCTION("IMPORTRANGE(""https://docs.google.com/spreadsheets/d/1Yj_ptqi66GCucihVvJfMjLAmec39IyEx_6qawtMGysU/edit?usp=sharing"",""สบก!DM39"")"),864590.03)</f>
        <v>864590.03</v>
      </c>
      <c r="O333" s="169">
        <f ca="1">IF(L333&gt;0,N333*100/L333,0)</f>
        <v>68.131602048857374</v>
      </c>
      <c r="P333" s="169">
        <f ca="1">IF(M333&gt;0,N333*100/M333,0)</f>
        <v>83.087319571777272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IFERROR(__xludf.DUMMYFUNCTION("IMPORTRANGE(""https://docs.google.com/spreadsheets/d/1XL5vhW3sbDhbH9Cz0tuDiY8C3ctxq1tqvaCgkFb8cCA/edit?usp=sharing"",""ขอนแก่น!J234"")"),275)</f>
        <v>275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IFERROR(__xludf.DUMMYFUNCTION("IMPORTRANGE(""https://docs.google.com/spreadsheets/d/1XL5vhW3sbDhbH9Cz0tuDiY8C3ctxq1tqvaCgkFb8cCA/edit?usp=sharing"",""ขอนแก่น!J235"")"),2341.52)</f>
        <v>2341.52</v>
      </c>
      <c r="K340" s="343">
        <f t="shared" ca="1" si="103"/>
        <v>52.033777777777779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IFERROR(__xludf.DUMMYFUNCTION("IMPORTRANGE(""https://docs.google.com/spreadsheets/d/1XL5vhW3sbDhbH9Cz0tuDiY8C3ctxq1tqvaCgkFb8cCA/edit?usp=sharing"",""ขอนแก่น!J236"")"),579)</f>
        <v>579</v>
      </c>
      <c r="K341" s="343">
        <f t="shared" ca="1" si="103"/>
        <v>72.375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IFERROR(__xludf.DUMMYFUNCTION("IMPORTRANGE(""https://docs.google.com/spreadsheets/d/1XL5vhW3sbDhbH9Cz0tuDiY8C3ctxq1tqvaCgkFb8cCA/edit?usp=sharing"",""ขอนแก่น!J237"")"),6413.69)</f>
        <v>6413.69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3">
        <f t="shared" ca="1" si="103"/>
        <v>9.75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IFERROR(__xludf.DUMMYFUNCTION("IMPORTRANGE(""https://docs.google.com/spreadsheets/d/1XL5vhW3sbDhbH9Cz0tuDiY8C3ctxq1tqvaCgkFb8cCA/edit?usp=sharing"",""ขอนแก่น!J240"")"),568)</f>
        <v>568</v>
      </c>
      <c r="K345" s="343">
        <f t="shared" ca="1" si="103"/>
        <v>71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IFERROR(__xludf.DUMMYFUNCTION("IMPORTRANGE(""https://docs.google.com/spreadsheets/d/1XL5vhW3sbDhbH9Cz0tuDiY8C3ctxq1tqvaCgkFb8cCA/edit?usp=sharing"",""ขอนแก่น!J241"")"),6655.29)</f>
        <v>6655.29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IFERROR(__xludf.DUMMYFUNCTION("IMPORTRANGE(""https://docs.google.com/spreadsheets/d/1XL5vhW3sbDhbH9Cz0tuDiY8C3ctxq1tqvaCgkFb8cCA/edit?usp=sharing"",""ขอนแก่น!L242"")"),2731921)</f>
        <v>2731921</v>
      </c>
      <c r="M347" s="358"/>
      <c r="N347" s="358">
        <f ca="1">IFERROR(__xludf.DUMMYFUNCTION("IMPORTRANGE(""https://docs.google.com/spreadsheets/d/1XL5vhW3sbDhbH9Cz0tuDiY8C3ctxq1tqvaCgkFb8cCA/edit?usp=sharing"",""ขอนแก่น!M242"")"),1070508.48)</f>
        <v>1070508.48</v>
      </c>
      <c r="O347" s="358">
        <f ca="1">+IF(L347&gt;0,N347*100/L347,0)</f>
        <v>39.18519166549838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IFERROR(__xludf.DUMMYFUNCTION("IMPORTRANGE(""https://docs.google.com/spreadsheets/d/1XL5vhW3sbDhbH9Cz0tuDiY8C3ctxq1tqvaCgkFb8cCA/edit?usp=sharing"",""ขอนแก่น!M244"")"),182978.5)</f>
        <v>182978.5</v>
      </c>
      <c r="O349" s="373">
        <f ca="1">+IF(L349&gt;0,N349*100/L349,0)</f>
        <v>52.349869825193835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IFERROR(__xludf.DUMMYFUNCTION("IMPORTRANGE(""https://docs.google.com/spreadsheets/d/1XL5vhW3sbDhbH9Cz0tuDiY8C3ctxq1tqvaCgkFb8cCA/edit?usp=sharing"",""ขอนแก่น!M247"")"),182978.5)</f>
        <v>182978.5</v>
      </c>
      <c r="O352" s="165">
        <f t="shared" ca="1" si="105"/>
        <v>52.349869825193835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IFERROR(__xludf.DUMMYFUNCTION("IMPORTRANGE(""https://docs.google.com/spreadsheets/d/1XL5vhW3sbDhbH9Cz0tuDiY8C3ctxq1tqvaCgkFb8cCA/edit?usp=sharing"",""ขอนแก่น!M249"")"),182978.5)</f>
        <v>182978.5</v>
      </c>
      <c r="O354" s="169">
        <f t="shared" ca="1" si="105"/>
        <v>52.349869825193835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IFERROR(__xludf.DUMMYFUNCTION("IMPORTRANGE(""https://docs.google.com/spreadsheets/d/1XL5vhW3sbDhbH9Cz0tuDiY8C3ctxq1tqvaCgkFb8cCA/edit?usp=sharing"",""ขอนแก่น!M250"")"),36540)</f>
        <v>36540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IFERROR(__xludf.DUMMYFUNCTION("IMPORTRANGE(""https://docs.google.com/spreadsheets/d/1XL5vhW3sbDhbH9Cz0tuDiY8C3ctxq1tqvaCgkFb8cCA/edit?usp=sharing"",""ขอนแก่น!M252"")"),76278.5)</f>
        <v>76278.5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IFERROR(__xludf.DUMMYFUNCTION("IMPORTRANGE(""https://docs.google.com/spreadsheets/d/1XL5vhW3sbDhbH9Cz0tuDiY8C3ctxq1tqvaCgkFb8cCA/edit?usp=sharing"",""ขอนแก่น!M253"")"),10235)</f>
        <v>10235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IFERROR(__xludf.DUMMYFUNCTION("IMPORTRANGE(""https://docs.google.com/spreadsheets/d/1XL5vhW3sbDhbH9Cz0tuDiY8C3ctxq1tqvaCgkFb8cCA/edit?usp=sharing"",""ขอนแก่น!M275"")"),204305.479999999)</f>
        <v>204305.47999999899</v>
      </c>
      <c r="O380" s="373">
        <f ca="1">+IF(L380&gt;0,N380*100/L380,0)</f>
        <v>19.864025979076633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IFERROR(__xludf.DUMMYFUNCTION("IMPORTRANGE(""https://docs.google.com/spreadsheets/d/1XL5vhW3sbDhbH9Cz0tuDiY8C3ctxq1tqvaCgkFb8cCA/edit?usp=sharing"",""ขอนแก่น!M278"")"),204305.479999999)</f>
        <v>204305.47999999899</v>
      </c>
      <c r="O383" s="165">
        <f t="shared" ca="1" si="109"/>
        <v>19.864025979076633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IFERROR(__xludf.DUMMYFUNCTION("IMPORTRANGE(""https://docs.google.com/spreadsheets/d/1XL5vhW3sbDhbH9Cz0tuDiY8C3ctxq1tqvaCgkFb8cCA/edit?usp=sharing"",""ขอนแก่น!M280"")"),204305.479999999)</f>
        <v>204305.47999999899</v>
      </c>
      <c r="O385" s="169">
        <f t="shared" ca="1" si="109"/>
        <v>19.864025979076633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IFERROR(__xludf.DUMMYFUNCTION("IMPORTRANGE(""https://docs.google.com/spreadsheets/d/1XL5vhW3sbDhbH9Cz0tuDiY8C3ctxq1tqvaCgkFb8cCA/edit?usp=sharing"",""ขอนแก่น!M281"")"),73930)</f>
        <v>73930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IFERROR(__xludf.DUMMYFUNCTION("IMPORTRANGE(""https://docs.google.com/spreadsheets/d/1XL5vhW3sbDhbH9Cz0tuDiY8C3ctxq1tqvaCgkFb8cCA/edit?usp=sharing"",""ขอนแก่น!M283"")"),86935.48)</f>
        <v>86935.48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IFERROR(__xludf.DUMMYFUNCTION("IMPORTRANGE(""https://docs.google.com/spreadsheets/d/1XL5vhW3sbDhbH9Cz0tuDiY8C3ctxq1tqvaCgkFb8cCA/edit?usp=sharing"",""ขอนแก่น!M284"")"),43440)</f>
        <v>43440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IFERROR(__xludf.DUMMYFUNCTION("IMPORTRANGE(""https://docs.google.com/spreadsheets/d/1XL5vhW3sbDhbH9Cz0tuDiY8C3ctxq1tqvaCgkFb8cCA/edit?usp=sharing"",""ขอนแก่น!M296"")"),88360)</f>
        <v>88360</v>
      </c>
      <c r="O401" s="373">
        <f ca="1">+IF(L401&gt;0,N401*100/L401,0)</f>
        <v>38.561578074539582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IFERROR(__xludf.DUMMYFUNCTION("IMPORTRANGE(""https://docs.google.com/spreadsheets/d/1XL5vhW3sbDhbH9Cz0tuDiY8C3ctxq1tqvaCgkFb8cCA/edit?usp=sharing"",""ขอนแก่น!M299"")"),88360)</f>
        <v>88360</v>
      </c>
      <c r="O404" s="169">
        <f t="shared" ca="1" si="112"/>
        <v>38.561578074539582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IFERROR(__xludf.DUMMYFUNCTION("IMPORTRANGE(""https://docs.google.com/spreadsheets/d/1XL5vhW3sbDhbH9Cz0tuDiY8C3ctxq1tqvaCgkFb8cCA/edit?usp=sharing"",""ขอนแก่น!M301"")"),88360)</f>
        <v>88360</v>
      </c>
      <c r="O406" s="169">
        <f t="shared" ca="1" si="112"/>
        <v>38.561578074539582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IFERROR(__xludf.DUMMYFUNCTION("IMPORTRANGE(""https://docs.google.com/spreadsheets/d/1XL5vhW3sbDhbH9Cz0tuDiY8C3ctxq1tqvaCgkFb8cCA/edit?usp=sharing"",""ขอนแก่น!M302"")"),41110)</f>
        <v>41110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IFERROR(__xludf.DUMMYFUNCTION("IMPORTRANGE(""https://docs.google.com/spreadsheets/d/1XL5vhW3sbDhbH9Cz0tuDiY8C3ctxq1tqvaCgkFb8cCA/edit?usp=sharing"",""ขอนแก่น!M303"")"),27250)</f>
        <v>27250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IFERROR(__xludf.DUMMYFUNCTION("IMPORTRANGE(""https://docs.google.com/spreadsheets/d/1XL5vhW3sbDhbH9Cz0tuDiY8C3ctxq1tqvaCgkFb8cCA/edit?usp=sharing"",""ขอนแก่น!M305"")"),20000)</f>
        <v>20000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IFERROR(__xludf.DUMMYFUNCTION("IMPORTRANGE(""https://docs.google.com/spreadsheets/d/1XL5vhW3sbDhbH9Cz0tuDiY8C3ctxq1tqvaCgkFb8cCA/edit?usp=sharing"",""ขอนแก่น!M330"")"),77217.68)</f>
        <v>77217.679999999993</v>
      </c>
      <c r="O435" s="412">
        <f t="shared" ref="O435:O439" ca="1" si="114">+IF(L435&gt;0,N435*100/L435,0)</f>
        <v>53.623388888888883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IFERROR(__xludf.DUMMYFUNCTION("IMPORTRANGE(""https://docs.google.com/spreadsheets/d/1XL5vhW3sbDhbH9Cz0tuDiY8C3ctxq1tqvaCgkFb8cCA/edit?usp=sharing"",""ขอนแก่น!M332"")"),77217.68)</f>
        <v>77217.679999999993</v>
      </c>
      <c r="O437" s="169">
        <f t="shared" ca="1" si="114"/>
        <v>53.623388888888883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IFERROR(__xludf.DUMMYFUNCTION("IMPORTRANGE(""https://docs.google.com/spreadsheets/d/1XL5vhW3sbDhbH9Cz0tuDiY8C3ctxq1tqvaCgkFb8cCA/edit?usp=sharing"",""ขอนแก่น!M334"")"),77217.68)</f>
        <v>77217.679999999993</v>
      </c>
      <c r="O439" s="169">
        <f t="shared" ca="1" si="114"/>
        <v>53.623388888888883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IFERROR(__xludf.DUMMYFUNCTION("IMPORTRANGE(""https://docs.google.com/spreadsheets/d/1XL5vhW3sbDhbH9Cz0tuDiY8C3ctxq1tqvaCgkFb8cCA/edit?usp=sharing"",""ขอนแก่น!M335"")"),64624)</f>
        <v>64624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IFERROR(__xludf.DUMMYFUNCTION("IMPORTRANGE(""https://docs.google.com/spreadsheets/d/1XL5vhW3sbDhbH9Cz0tuDiY8C3ctxq1tqvaCgkFb8cCA/edit?usp=sharing"",""ขอนแก่น!M338"")"),12593.68)</f>
        <v>12593.68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IFERROR(__xludf.DUMMYFUNCTION("IMPORTRANGE(""https://docs.google.com/spreadsheets/d/1XL5vhW3sbDhbH9Cz0tuDiY8C3ctxq1tqvaCgkFb8cCA/edit?usp=sharing"",""ขอนแก่น!J350"")"),60143)</f>
        <v>60143</v>
      </c>
      <c r="K455" s="372">
        <f ca="1">IF(I455&gt;0,J455*100/I455,0)</f>
        <v>96.548568860064535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IFERROR(__xludf.DUMMYFUNCTION("IMPORTRANGE(""https://docs.google.com/spreadsheets/d/1XL5vhW3sbDhbH9Cz0tuDiY8C3ctxq1tqvaCgkFb8cCA/edit?usp=sharing"",""ขอนแก่น!M350"")"),385489.37)</f>
        <v>385489.37</v>
      </c>
      <c r="O455" s="373">
        <f t="shared" ref="O455:O459" ca="1" si="116">+IF(L455&gt;0,N455*100/L455,0)</f>
        <v>64.891628833214654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IFERROR(__xludf.DUMMYFUNCTION("IMPORTRANGE(""https://docs.google.com/spreadsheets/d/1XL5vhW3sbDhbH9Cz0tuDiY8C3ctxq1tqvaCgkFb8cCA/edit?usp=sharing"",""ขอนแก่น!M352"")"),385489.37)</f>
        <v>385489.37</v>
      </c>
      <c r="O457" s="169">
        <f t="shared" ca="1" si="116"/>
        <v>64.891628833214654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IFERROR(__xludf.DUMMYFUNCTION("IMPORTRANGE(""https://docs.google.com/spreadsheets/d/1XL5vhW3sbDhbH9Cz0tuDiY8C3ctxq1tqvaCgkFb8cCA/edit?usp=sharing"",""ขอนแก่น!M354"")"),385489.37)</f>
        <v>385489.37</v>
      </c>
      <c r="O459" s="169">
        <f t="shared" ca="1" si="116"/>
        <v>64.891628833214654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IFERROR(__xludf.DUMMYFUNCTION("IMPORTRANGE(""https://docs.google.com/spreadsheets/d/1XL5vhW3sbDhbH9Cz0tuDiY8C3ctxq1tqvaCgkFb8cCA/edit?usp=sharing"",""ขอนแก่น!M357"")"),76645.17)</f>
        <v>76645.17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IFERROR(__xludf.DUMMYFUNCTION("IMPORTRANGE(""https://docs.google.com/spreadsheets/d/1XL5vhW3sbDhbH9Cz0tuDiY8C3ctxq1tqvaCgkFb8cCA/edit?usp=sharing"",""ขอนแก่น!M358"")"),308844.2)</f>
        <v>308844.2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IFERROR(__xludf.DUMMYFUNCTION("IMPORTRANGE(""https://docs.google.com/spreadsheets/d/1XL5vhW3sbDhbH9Cz0tuDiY8C3ctxq1tqvaCgkFb8cCA/edit?usp=sharing"",""ขอนแก่น!J359"")"),60143)</f>
        <v>60143</v>
      </c>
      <c r="K464" s="269">
        <f t="shared" ref="K464:K515" ca="1" si="117">IF(I464&gt;0,J464*100/I464,0)</f>
        <v>96.548568860064535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IFERROR(__xludf.DUMMYFUNCTION("IMPORTRANGE(""https://docs.google.com/spreadsheets/d/1XL5vhW3sbDhbH9Cz0tuDiY8C3ctxq1tqvaCgkFb8cCA/edit?usp=sharing"",""ขอนแก่น!J376"")"),60143)</f>
        <v>60143</v>
      </c>
      <c r="K481" s="202">
        <f t="shared" ca="1" si="117"/>
        <v>96.548568860064535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IFERROR(__xludf.DUMMYFUNCTION("IMPORTRANGE(""https://docs.google.com/spreadsheets/d/1XL5vhW3sbDhbH9Cz0tuDiY8C3ctxq1tqvaCgkFb8cCA/edit?usp=sharing"",""ขอนแก่น!J377"")"),6345)</f>
        <v>6345</v>
      </c>
      <c r="K482" s="163">
        <f t="shared" ca="1" si="117"/>
        <v>96.693081377628772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IFERROR(__xludf.DUMMYFUNCTION("IMPORTRANGE(""https://docs.google.com/spreadsheets/d/1XL5vhW3sbDhbH9Cz0tuDiY8C3ctxq1tqvaCgkFb8cCA/edit?usp=sharing"",""ขอนแก่น!J378"")"),57105)</f>
        <v>57105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IFERROR(__xludf.DUMMYFUNCTION("IMPORTRANGE(""https://docs.google.com/spreadsheets/d/1XL5vhW3sbDhbH9Cz0tuDiY8C3ctxq1tqvaCgkFb8cCA/edit?usp=sharing"",""ขอนแก่น!J379"")"),6089)</f>
        <v>6089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IFERROR(__xludf.DUMMYFUNCTION("IMPORTRANGE(""https://docs.google.com/spreadsheets/d/1XL5vhW3sbDhbH9Cz0tuDiY8C3ctxq1tqvaCgkFb8cCA/edit?usp=sharing"",""ขอนแก่น!J382"")"),3038)</f>
        <v>3038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IFERROR(__xludf.DUMMYFUNCTION("IMPORTRANGE(""https://docs.google.com/spreadsheets/d/1XL5vhW3sbDhbH9Cz0tuDiY8C3ctxq1tqvaCgkFb8cCA/edit?usp=sharing"",""ขอนแก่น!J383"")"),256)</f>
        <v>256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IFERROR(__xludf.DUMMYFUNCTION("IMPORTRANGE(""https://docs.google.com/spreadsheets/d/1XL5vhW3sbDhbH9Cz0tuDiY8C3ctxq1tqvaCgkFb8cCA/edit?usp=sharing"",""ขอนแก่น!J384"")"),3038)</f>
        <v>3038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IFERROR(__xludf.DUMMYFUNCTION("IMPORTRANGE(""https://docs.google.com/spreadsheets/d/1XL5vhW3sbDhbH9Cz0tuDiY8C3ctxq1tqvaCgkFb8cCA/edit?usp=sharing"",""ขอนแก่น!J385"")"),256)</f>
        <v>256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IFERROR(__xludf.DUMMYFUNCTION("IMPORTRANGE(""https://docs.google.com/spreadsheets/d/1XL5vhW3sbDhbH9Cz0tuDiY8C3ctxq1tqvaCgkFb8cCA/edit?usp=sharing"",""ขอนแก่น!J459"")"),8757)</f>
        <v>8757</v>
      </c>
      <c r="K564" s="372">
        <f ca="1">IF(I564&gt;0,J564*100/I564,0)</f>
        <v>291.89999999999998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IFERROR(__xludf.DUMMYFUNCTION("IMPORTRANGE(""https://docs.google.com/spreadsheets/d/1XL5vhW3sbDhbH9Cz0tuDiY8C3ctxq1tqvaCgkFb8cCA/edit?usp=sharing"",""ขอนแก่น!M459"")"),104934.45)</f>
        <v>104934.45</v>
      </c>
      <c r="O564" s="373">
        <f t="shared" ref="O564:O568" ca="1" si="122">+IF(L564&gt;0,N564*100/L564,0)</f>
        <v>63.061568509615384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IFERROR(__xludf.DUMMYFUNCTION("IMPORTRANGE(""https://docs.google.com/spreadsheets/d/1XL5vhW3sbDhbH9Cz0tuDiY8C3ctxq1tqvaCgkFb8cCA/edit?usp=sharing"",""ขอนแก่น!M461"")"),104934.45)</f>
        <v>104934.45</v>
      </c>
      <c r="O566" s="169">
        <f t="shared" ca="1" si="122"/>
        <v>63.061568509615384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IFERROR(__xludf.DUMMYFUNCTION("IMPORTRANGE(""https://docs.google.com/spreadsheets/d/1XL5vhW3sbDhbH9Cz0tuDiY8C3ctxq1tqvaCgkFb8cCA/edit?usp=sharing"",""ขอนแก่น!M463"")"),104934.45)</f>
        <v>104934.45</v>
      </c>
      <c r="O568" s="169">
        <f t="shared" ca="1" si="122"/>
        <v>63.061568509615384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IFERROR(__xludf.DUMMYFUNCTION("IMPORTRANGE(""https://docs.google.com/spreadsheets/d/1XL5vhW3sbDhbH9Cz0tuDiY8C3ctxq1tqvaCgkFb8cCA/edit?usp=sharing"",""ขอนแก่น!M466"")"),85111.45)</f>
        <v>85111.45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IFERROR(__xludf.DUMMYFUNCTION("IMPORTRANGE(""https://docs.google.com/spreadsheets/d/1XL5vhW3sbDhbH9Cz0tuDiY8C3ctxq1tqvaCgkFb8cCA/edit?usp=sharing"",""ขอนแก่น!J468"")"),8757)</f>
        <v>8757</v>
      </c>
      <c r="K573" s="202">
        <f ca="1">IF(I573&gt;0,J573*100/I573,0)</f>
        <v>291.89999999999998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IFERROR(__xludf.DUMMYFUNCTION("IMPORTRANGE(""https://docs.google.com/spreadsheets/d/1XL5vhW3sbDhbH9Cz0tuDiY8C3ctxq1tqvaCgkFb8cCA/edit?usp=sharing"",""ขอนแก่น!J471"")"),386)</f>
        <v>386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IFERROR(__xludf.DUMMYFUNCTION("IMPORTRANGE(""https://docs.google.com/spreadsheets/d/1XL5vhW3sbDhbH9Cz0tuDiY8C3ctxq1tqvaCgkFb8cCA/edit?usp=sharing"",""ขอนแก่น!J472"")"),8370)</f>
        <v>8370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IFERROR(__xludf.DUMMYFUNCTION("IMPORTRANGE(""https://docs.google.com/spreadsheets/d/1XL5vhW3sbDhbH9Cz0tuDiY8C3ctxq1tqvaCgkFb8cCA/edit?usp=sharing"",""ขอนแก่น!M494"")"),5450)</f>
        <v>5450</v>
      </c>
      <c r="O599" s="169">
        <f t="shared" ca="1" si="126"/>
        <v>51.904761904761905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IFERROR(__xludf.DUMMYFUNCTION("IMPORTRANGE(""https://docs.google.com/spreadsheets/d/1XL5vhW3sbDhbH9Cz0tuDiY8C3ctxq1tqvaCgkFb8cCA/edit?usp=sharing"",""ขอนแก่น!M496"")"),5450)</f>
        <v>5450</v>
      </c>
      <c r="O601" s="169">
        <f t="shared" ca="1" si="126"/>
        <v>51.904761904761905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IFERROR(__xludf.DUMMYFUNCTION("IMPORTRANGE(""https://docs.google.com/spreadsheets/d/1XL5vhW3sbDhbH9Cz0tuDiY8C3ctxq1tqvaCgkFb8cCA/edit?usp=sharing"",""ขอนแก่น!J523"")"),2399916.67)</f>
        <v>2399916.67</v>
      </c>
      <c r="K628" s="343">
        <f t="shared" ref="K628:K635" ca="1" si="129">IF(I628&gt;0,J628*100/I628,0)</f>
        <v>66.254720357218986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IFERROR(__xludf.DUMMYFUNCTION("IMPORTRANGE(""https://docs.google.com/spreadsheets/d/1XL5vhW3sbDhbH9Cz0tuDiY8C3ctxq1tqvaCgkFb8cCA/edit?usp=sharing"",""ขอนแก่น!J524"")"),138)</f>
        <v>138</v>
      </c>
      <c r="K629" s="343">
        <f t="shared" ca="1" si="129"/>
        <v>57.02479338842975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IFERROR(__xludf.DUMMYFUNCTION("IMPORTRANGE(""https://docs.google.com/spreadsheets/d/1XL5vhW3sbDhbH9Cz0tuDiY8C3ctxq1tqvaCgkFb8cCA/edit?usp=sharing"",""ขอนแก่น!J525"")"),1565273.68)</f>
        <v>1565273.68</v>
      </c>
      <c r="K630" s="343">
        <f t="shared" ca="1" si="129"/>
        <v>7.3598593298982387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IFERROR(__xludf.DUMMYFUNCTION("IMPORTRANGE(""https://docs.google.com/spreadsheets/d/1XL5vhW3sbDhbH9Cz0tuDiY8C3ctxq1tqvaCgkFb8cCA/edit?usp=sharing"",""ขอนแก่น!J526"")"),194)</f>
        <v>194</v>
      </c>
      <c r="K631" s="343">
        <f t="shared" ca="1" si="129"/>
        <v>31.647634584013051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IFERROR(__xludf.DUMMYFUNCTION("IMPORTRANGE(""https://docs.google.com/spreadsheets/d/1XL5vhW3sbDhbH9Cz0tuDiY8C3ctxq1tqvaCgkFb8cCA/edit?usp=sharing"",""ขอนแก่น!J527"")"),224968.11)</f>
        <v>224968.11</v>
      </c>
      <c r="K632" s="343">
        <f t="shared" ca="1" si="129"/>
        <v>45.85754513287079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IFERROR(__xludf.DUMMYFUNCTION("IMPORTRANGE(""https://docs.google.com/spreadsheets/d/1XL5vhW3sbDhbH9Cz0tuDiY8C3ctxq1tqvaCgkFb8cCA/edit?usp=sharing"",""ขอนแก่น!J528"")"),44)</f>
        <v>44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IFERROR(__xludf.DUMMYFUNCTION("IMPORTRANGE(""https://docs.google.com/spreadsheets/d/1XL5vhW3sbDhbH9Cz0tuDiY8C3ctxq1tqvaCgkFb8cCA/edit?usp=sharing"",""ขอนแก่น!J529"")"),3550000)</f>
        <v>3550000</v>
      </c>
      <c r="K634" s="343">
        <f t="shared" ca="1" si="129"/>
        <v>54.615384615384613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IFERROR(__xludf.DUMMYFUNCTION("IMPORTRANGE(""https://docs.google.com/spreadsheets/d/1XL5vhW3sbDhbH9Cz0tuDiY8C3ctxq1tqvaCgkFb8cCA/edit?usp=sharing"",""ขอนแก่น!J530"")"),71)</f>
        <v>71</v>
      </c>
      <c r="K635" s="486">
        <f t="shared" ca="1" si="129"/>
        <v>54.615384615384613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5385</v>
      </c>
      <c r="M636" s="560"/>
      <c r="N636" s="559">
        <f ca="1">SUM(N637:N638)</f>
        <v>1235</v>
      </c>
      <c r="O636" s="559">
        <f t="shared" ref="O636:O640" ca="1" si="130">+IF(L636&gt;0,N636*100/L636,0)</f>
        <v>22.934076137418757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5385</v>
      </c>
      <c r="M638" s="570"/>
      <c r="N638" s="571">
        <f ca="1">SUM(N639:N640)</f>
        <v>1235</v>
      </c>
      <c r="O638" s="571">
        <f t="shared" ca="1" si="130"/>
        <v>22.934076137418757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5385</v>
      </c>
      <c r="M640" s="570"/>
      <c r="N640" s="571">
        <f ca="1">SUM(N641:N644)</f>
        <v>1235</v>
      </c>
      <c r="O640" s="571">
        <f t="shared" ca="1" si="130"/>
        <v>22.934076137418757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1235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IFERROR(__xludf.DUMMYFUNCTION("IMPORTRANGE(""https://docs.google.com/spreadsheets/d/1XL5vhW3sbDhbH9Cz0tuDiY8C3ctxq1tqvaCgkFb8cCA/edit#gid=346597447"",""ขอนแก่น!J541"")"),0)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IFERROR(__xludf.DUMMYFUNCTION("IMPORTRANGE(""https://docs.google.com/spreadsheets/d/1XL5vhW3sbDhbH9Cz0tuDiY8C3ctxq1tqvaCgkFb8cCA/edit#gid=346597447"",""ขอนแก่น!J542"")"),0)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IFERROR(__xludf.DUMMYFUNCTION("IMPORTRANGE(""https://docs.google.com/spreadsheets/d/1XL5vhW3sbDhbH9Cz0tuDiY8C3ctxq1tqvaCgkFb8cCA/edit#gid=346597447"",""ขอนแก่น!I543"")"),0)</f>
        <v>0</v>
      </c>
      <c r="J648" s="585">
        <f ca="1">IFERROR(__xludf.DUMMYFUNCTION("IMPORTRANGE(""https://docs.google.com/spreadsheets/d/1XL5vhW3sbDhbH9Cz0tuDiY8C3ctxq1tqvaCgkFb8cCA/edit#gid=346597447"",""ขอนแก่น!J543"")"),0)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IFERROR(__xludf.DUMMYFUNCTION("IMPORTRANGE(""https://docs.google.com/spreadsheets/d/1XL5vhW3sbDhbH9Cz0tuDiY8C3ctxq1tqvaCgkFb8cCA/edit#gid=346597447"",""ขอนแก่น!L543"")"),0)</f>
        <v>0</v>
      </c>
      <c r="M648" s="570"/>
      <c r="N648" s="587">
        <f ca="1">IFERROR(__xludf.DUMMYFUNCTION("IMPORTRANGE(""https://docs.google.com/spreadsheets/d/1XL5vhW3sbDhbH9Cz0tuDiY8C3ctxq1tqvaCgkFb8cCA/edit#gid=346597447"",""ขอนแก่น!M543"")"),0)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IFERROR(__xludf.DUMMYFUNCTION("IMPORTRANGE(""https://docs.google.com/spreadsheets/d/1XL5vhW3sbDhbH9Cz0tuDiY8C3ctxq1tqvaCgkFb8cCA/edit#gid=346597447"",""ขอนแก่น!I544"")"),0)</f>
        <v>0</v>
      </c>
      <c r="J649" s="585">
        <f ca="1">IFERROR(__xludf.DUMMYFUNCTION("IMPORTRANGE(""https://docs.google.com/spreadsheets/d/1XL5vhW3sbDhbH9Cz0tuDiY8C3ctxq1tqvaCgkFb8cCA/edit#gid=346597447"",""ขอนแก่น!J544"")"),0)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IFERROR(__xludf.DUMMYFUNCTION("IMPORTRANGE(""https://docs.google.com/spreadsheets/d/1XL5vhW3sbDhbH9Cz0tuDiY8C3ctxq1tqvaCgkFb8cCA/edit#gid=346597447"",""ขอนแก่น!L544"")"),0)</f>
        <v>0</v>
      </c>
      <c r="M649" s="570"/>
      <c r="N649" s="587">
        <f ca="1">IFERROR(__xludf.DUMMYFUNCTION("IMPORTRANGE(""https://docs.google.com/spreadsheets/d/1XL5vhW3sbDhbH9Cz0tuDiY8C3ctxq1tqvaCgkFb8cCA/edit#gid=346597447"",""ขอนแก่น!M544"")"),0)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IFERROR(__xludf.DUMMYFUNCTION("IMPORTRANGE(""https://docs.google.com/spreadsheets/d/1XL5vhW3sbDhbH9Cz0tuDiY8C3ctxq1tqvaCgkFb8cCA/edit#gid=346597447"",""ขอนแก่น!I545"")"),14)</f>
        <v>14</v>
      </c>
      <c r="J650" s="585">
        <f ca="1">IFERROR(__xludf.DUMMYFUNCTION("IMPORTRANGE(""https://docs.google.com/spreadsheets/d/1XL5vhW3sbDhbH9Cz0tuDiY8C3ctxq1tqvaCgkFb8cCA/edit#gid=346597447"",""ขอนแก่น!J545"")"),0)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IFERROR(__xludf.DUMMYFUNCTION("IMPORTRANGE(""https://docs.google.com/spreadsheets/d/1XL5vhW3sbDhbH9Cz0tuDiY8C3ctxq1tqvaCgkFb8cCA/edit#gid=346597447"",""ขอนแก่น!L545"")"),70)</f>
        <v>70</v>
      </c>
      <c r="M650" s="570"/>
      <c r="N650" s="587">
        <f ca="1">IFERROR(__xludf.DUMMYFUNCTION("IMPORTRANGE(""https://docs.google.com/spreadsheets/d/1XL5vhW3sbDhbH9Cz0tuDiY8C3ctxq1tqvaCgkFb8cCA/edit#gid=346597447"",""ขอนแก่น!M545"")"),1120)</f>
        <v>1120</v>
      </c>
      <c r="O650" s="586">
        <f t="shared" ca="1" si="132"/>
        <v>1600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IFERROR(__xludf.DUMMYFUNCTION("IMPORTRANGE(""https://docs.google.com/spreadsheets/d/1XL5vhW3sbDhbH9Cz0tuDiY8C3ctxq1tqvaCgkFb8cCA/edit#gid=346597447"",""ขอนแก่น!I546"")"),203)</f>
        <v>203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IFERROR(__xludf.DUMMYFUNCTION("IMPORTRANGE(""https://docs.google.com/spreadsheets/d/1XL5vhW3sbDhbH9Cz0tuDiY8C3ctxq1tqvaCgkFb8cCA/edit#gid=346597447"",""ขอนแก่น!L546"")"),5075)</f>
        <v>5075</v>
      </c>
      <c r="M651" s="570"/>
      <c r="N651" s="587">
        <f ca="1">IFERROR(__xludf.DUMMYFUNCTION("IMPORTRANGE(""https://docs.google.com/spreadsheets/d/1XL5vhW3sbDhbH9Cz0tuDiY8C3ctxq1tqvaCgkFb8cCA/edit#gid=346597447"",""ขอนแก่น!M546"")"),115)</f>
        <v>115</v>
      </c>
      <c r="O651" s="586">
        <f t="shared" ca="1" si="132"/>
        <v>2.2660098522167487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IFERROR(__xludf.DUMMYFUNCTION("IMPORTRANGE(""https://docs.google.com/spreadsheets/d/1XL5vhW3sbDhbH9Cz0tuDiY8C3ctxq1tqvaCgkFb8cCA/edit#gid=346597447"",""ขอนแก่น!J547"")"),0)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IFERROR(__xludf.DUMMYFUNCTION("IMPORTRANGE(""https://docs.google.com/spreadsheets/d/1XL5vhW3sbDhbH9Cz0tuDiY8C3ctxq1tqvaCgkFb8cCA/edit#gid=346597447"",""ขอนแก่น!J548"")"),0)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IFERROR(__xludf.DUMMYFUNCTION("IMPORTRANGE(""https://docs.google.com/spreadsheets/d/1XL5vhW3sbDhbH9Cz0tuDiY8C3ctxq1tqvaCgkFb8cCA/edit#gid=346597447"",""ขอนแก่น!J550"")"),0)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IFERROR(__xludf.DUMMYFUNCTION("IMPORTRANGE(""https://docs.google.com/spreadsheets/d/1XL5vhW3sbDhbH9Cz0tuDiY8C3ctxq1tqvaCgkFb8cCA/edit#gid=346597447"",""ขอนแก่น!J551"")"),0)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IFERROR(__xludf.DUMMYFUNCTION("IMPORTRANGE(""https://docs.google.com/spreadsheets/d/1XL5vhW3sbDhbH9Cz0tuDiY8C3ctxq1tqvaCgkFb8cCA/edit#gid=346597447"",""ขอนแก่น!J552"")"),0)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IFERROR(__xludf.DUMMYFUNCTION("IMPORTRANGE(""https://docs.google.com/spreadsheets/d/1XL5vhW3sbDhbH9Cz0tuDiY8C3ctxq1tqvaCgkFb8cCA/edit#gid=346597447"",""ขอนแก่น!J553"")"),0)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IFERROR(__xludf.DUMMYFUNCTION("IMPORTRANGE(""https://docs.google.com/spreadsheets/d/1XL5vhW3sbDhbH9Cz0tuDiY8C3ctxq1tqvaCgkFb8cCA/edit#gid=346597447"",""ขอนแก่น!J554"")"),0)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IFERROR(__xludf.DUMMYFUNCTION("IMPORTRANGE(""https://docs.google.com/spreadsheets/d/1XL5vhW3sbDhbH9Cz0tuDiY8C3ctxq1tqvaCgkFb8cCA/edit#gid=346597447"",""ขอนแก่น!J555"")"),0)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IFERROR(__xludf.DUMMYFUNCTION("IMPORTRANGE(""https://docs.google.com/spreadsheets/d/1XL5vhW3sbDhbH9Cz0tuDiY8C3ctxq1tqvaCgkFb8cCA/edit#gid=346597447"",""ขอนแก่น!J556"")"),0)</f>
        <v>0</v>
      </c>
      <c r="K661" s="586"/>
      <c r="L661" s="571">
        <f ca="1">IFERROR(__xludf.DUMMYFUNCTION("IMPORTRANGE(""https://docs.google.com/spreadsheets/d/1XL5vhW3sbDhbH9Cz0tuDiY8C3ctxq1tqvaCgkFb8cCA/edit#gid=346597447"",""ขอนแก่น!L556"")"),0)</f>
        <v>0</v>
      </c>
      <c r="M661" s="570"/>
      <c r="N661" s="587">
        <f ca="1">IFERROR(__xludf.DUMMYFUNCTION("IMPORTRANGE(""https://docs.google.com/spreadsheets/d/1XL5vhW3sbDhbH9Cz0tuDiY8C3ctxq1tqvaCgkFb8cCA/edit#gid=346597447"",""ขอนแก่น!M556"")"),0)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IFERROR(__xludf.DUMMYFUNCTION("IMPORTRANGE(""https://docs.google.com/spreadsheets/d/1XL5vhW3sbDhbH9Cz0tuDiY8C3ctxq1tqvaCgkFb8cCA/edit#gid=346597447"",""ขอนแก่น!J557"")"),0)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IFERROR(__xludf.DUMMYFUNCTION("IMPORTRANGE(""https://docs.google.com/spreadsheets/d/1XL5vhW3sbDhbH9Cz0tuDiY8C3ctxq1tqvaCgkFb8cCA/edit#gid=346597447"",""ขอนแก่น!I558"")"),0)</f>
        <v>0</v>
      </c>
      <c r="J663" s="585">
        <f ca="1">IFERROR(__xludf.DUMMYFUNCTION("IMPORTRANGE(""https://docs.google.com/spreadsheets/d/1XL5vhW3sbDhbH9Cz0tuDiY8C3ctxq1tqvaCgkFb8cCA/edit#gid=346597447"",""ขอนแก่น!J558"")"),0)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IFERROR(__xludf.DUMMYFUNCTION("IMPORTRANGE(""https://docs.google.com/spreadsheets/d/1XL5vhW3sbDhbH9Cz0tuDiY8C3ctxq1tqvaCgkFb8cCA/edit#gid=346597447"",""ขอนแก่น!I560"")"),2)</f>
        <v>2</v>
      </c>
      <c r="J665" s="585">
        <f ca="1">IFERROR(__xludf.DUMMYFUNCTION("IMPORTRANGE(""https://docs.google.com/spreadsheets/d/1XL5vhW3sbDhbH9Cz0tuDiY8C3ctxq1tqvaCgkFb8cCA/edit#gid=346597447"",""ขอนแก่น!J560"")"),0)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IFERROR(__xludf.DUMMYFUNCTION("IMPORTRANGE(""https://docs.google.com/spreadsheets/d/1XL5vhW3sbDhbH9Cz0tuDiY8C3ctxq1tqvaCgkFb8cCA/edit#gid=346597447"",""ขอนแก่น!L560"")"),240)</f>
        <v>240</v>
      </c>
      <c r="M665" s="570"/>
      <c r="N665" s="587">
        <f ca="1">IFERROR(__xludf.DUMMYFUNCTION("IMPORTRANGE(""https://docs.google.com/spreadsheets/d/1XL5vhW3sbDhbH9Cz0tuDiY8C3ctxq1tqvaCgkFb8cCA/edit#gid=346597447"",""ขอนแก่น!M560"")"),0)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IFERROR(__xludf.DUMMYFUNCTION("IMPORTRANGE(""https://docs.google.com/spreadsheets/d/1XL5vhW3sbDhbH9Cz0tuDiY8C3ctxq1tqvaCgkFb8cCA/edit#gid=346597447"",""ขอนแก่น!J561"")"),0)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IFERROR(__xludf.DUMMYFUNCTION("IMPORTRANGE(""https://docs.google.com/spreadsheets/d/1XL5vhW3sbDhbH9Cz0tuDiY8C3ctxq1tqvaCgkFb8cCA/edit#gid=346597447"",""ขอนแก่น!J562"")"),0)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IFERROR(__xludf.DUMMYFUNCTION("IMPORTRANGE(""https://docs.google.com/spreadsheets/d/1XL5vhW3sbDhbH9Cz0tuDiY8C3ctxq1tqvaCgkFb8cCA/edit#gid=346597447"",""ขอนแก่น!I563"")"),0)</f>
        <v>0</v>
      </c>
      <c r="J668" s="585">
        <f ca="1">IFERROR(__xludf.DUMMYFUNCTION("IMPORTRANGE(""https://docs.google.com/spreadsheets/d/1XL5vhW3sbDhbH9Cz0tuDiY8C3ctxq1tqvaCgkFb8cCA/edit#gid=346597447"",""ขอนแก่น!J563"")"),0)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IFERROR(__xludf.DUMMYFUNCTION("IMPORTRANGE(""https://docs.google.com/spreadsheets/d/1XL5vhW3sbDhbH9Cz0tuDiY8C3ctxq1tqvaCgkFb8cCA/edit#gid=346597447"",""ขอนแก่น!L563"")"),0)</f>
        <v>0</v>
      </c>
      <c r="M668" s="570"/>
      <c r="N668" s="587">
        <f ca="1">IFERROR(__xludf.DUMMYFUNCTION("IMPORTRANGE(""https://docs.google.com/spreadsheets/d/1XL5vhW3sbDhbH9Cz0tuDiY8C3ctxq1tqvaCgkFb8cCA/edit#gid=346597447"",""ขอนแก่น!M563"")"),0)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IFERROR(__xludf.DUMMYFUNCTION("IMPORTRANGE(""https://docs.google.com/spreadsheets/d/1XL5vhW3sbDhbH9Cz0tuDiY8C3ctxq1tqvaCgkFb8cCA/edit#gid=346597447"",""ขอนแก่น!J564"")"),0)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IFERROR(__xludf.DUMMYFUNCTION("IMPORTRANGE(""https://docs.google.com/spreadsheets/d/1XL5vhW3sbDhbH9Cz0tuDiY8C3ctxq1tqvaCgkFb8cCA/edit#gid=346597447"",""ขอนแก่น!J565"")"),0)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IFERROR(__xludf.DUMMYFUNCTION("IMPORTRANGE(""https://docs.google.com/spreadsheets/d/1XL5vhW3sbDhbH9Cz0tuDiY8C3ctxq1tqvaCgkFb8cCA/edit#gid=346597447"",""ขอนแก่น!I566"")"),0)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IFERROR(__xludf.DUMMYFUNCTION("IMPORTRANGE(""https://docs.google.com/spreadsheets/d/1XL5vhW3sbDhbH9Cz0tuDiY8C3ctxq1tqvaCgkFb8cCA/edit#gid=346597447"",""ขอนแก่น!L566"")"),0)</f>
        <v>0</v>
      </c>
      <c r="M671" s="570"/>
      <c r="N671" s="587">
        <f ca="1">IFERROR(__xludf.DUMMYFUNCTION("IMPORTRANGE(""https://docs.google.com/spreadsheets/d/1XL5vhW3sbDhbH9Cz0tuDiY8C3ctxq1tqvaCgkFb8cCA/edit#gid=346597447"",""ขอนแก่น!M566"")"),0)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IFERROR(__xludf.DUMMYFUNCTION("IMPORTRANGE(""https://docs.google.com/spreadsheets/d/1XL5vhW3sbDhbH9Cz0tuDiY8C3ctxq1tqvaCgkFb8cCA/edit#gid=346597447"",""ขอนแก่น!J567"")"),0)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IFERROR(__xludf.DUMMYFUNCTION("IMPORTRANGE(""https://docs.google.com/spreadsheets/d/1XL5vhW3sbDhbH9Cz0tuDiY8C3ctxq1tqvaCgkFb8cCA/edit#gid=346597447"",""ขอนแก่น!J568"")"),0)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IFERROR(__xludf.DUMMYFUNCTION("IMPORTRANGE(""https://docs.google.com/spreadsheets/d/1XL5vhW3sbDhbH9Cz0tuDiY8C3ctxq1tqvaCgkFb8cCA/edit#gid=346597447"",""ขอนแก่น!J569"")"),0)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IFERROR(__xludf.DUMMYFUNCTION("IMPORTRANGE(""https://docs.google.com/spreadsheets/d/1XL5vhW3sbDhbH9Cz0tuDiY8C3ctxq1tqvaCgkFb8cCA/edit#gid=346597447"",""ขอนแก่น!J570"")"),0)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IFERROR(__xludf.DUMMYFUNCTION("IMPORTRANGE(""https://docs.google.com/spreadsheets/d/1XL5vhW3sbDhbH9Cz0tuDiY8C3ctxq1tqvaCgkFb8cCA/edit#gid=346597447"",""ขอนแก่น!J571"")"),0)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IFERROR(__xludf.DUMMYFUNCTION("IMPORTRANGE(""https://docs.google.com/spreadsheets/d/1XL5vhW3sbDhbH9Cz0tuDiY8C3ctxq1tqvaCgkFb8cCA/edit#gid=346597447"",""ขอนแก่น!J572"")"),0)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264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7990372</v>
      </c>
      <c r="M8" s="23">
        <f t="shared" ca="1" si="0"/>
        <v>4966662</v>
      </c>
      <c r="N8" s="23">
        <f t="shared" ca="1" si="0"/>
        <v>4851350.2699999996</v>
      </c>
      <c r="O8" s="22">
        <f t="shared" ref="O8:O16" ca="1" si="1">IF(L8&gt;0,N8*100/L8,0)</f>
        <v>60.71494881589993</v>
      </c>
      <c r="P8" s="22">
        <f t="shared" ref="P8:P16" ca="1" si="2">IF(M8&gt;0,N8*100/M8,0)</f>
        <v>97.678285133959179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7990372</v>
      </c>
      <c r="M10" s="30">
        <f t="shared" ca="1" si="4"/>
        <v>4966662</v>
      </c>
      <c r="N10" s="30">
        <f t="shared" ca="1" si="4"/>
        <v>4851350.2699999996</v>
      </c>
      <c r="O10" s="29">
        <f t="shared" ca="1" si="1"/>
        <v>60.71494881589993</v>
      </c>
      <c r="P10" s="29">
        <f t="shared" ca="1" si="2"/>
        <v>97.678285133959179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6524373</v>
      </c>
      <c r="M12" s="38">
        <f t="shared" ca="1" si="6"/>
        <v>3500663</v>
      </c>
      <c r="N12" s="38">
        <f t="shared" ca="1" si="6"/>
        <v>3385351.27</v>
      </c>
      <c r="O12" s="38">
        <f t="shared" ca="1" si="1"/>
        <v>51.887764080931611</v>
      </c>
      <c r="P12" s="38">
        <f t="shared" ca="1" si="2"/>
        <v>96.706003119980409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3660473</v>
      </c>
      <c r="M14" s="38">
        <f t="shared" si="8"/>
        <v>0</v>
      </c>
      <c r="N14" s="38">
        <f t="shared" ca="1" si="8"/>
        <v>493992.1</v>
      </c>
      <c r="O14" s="38">
        <f t="shared" ca="1" si="1"/>
        <v>13.495307846827446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4966662</v>
      </c>
      <c r="N18" s="23">
        <f t="shared" ca="1" si="11"/>
        <v>4357358.17</v>
      </c>
      <c r="O18" s="22">
        <f t="shared" ref="O18:O20" ca="1" si="12">IF(L18&gt;0,N18*100/L18,0)</f>
        <v>73.530877308029233</v>
      </c>
      <c r="P18" s="22">
        <f t="shared" ref="P18:P26" ca="1" si="13">IF(M18&gt;0,N18*100/M18,0)</f>
        <v>87.732126124145353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4966662</v>
      </c>
      <c r="N20" s="30">
        <f t="shared" ca="1" si="15"/>
        <v>4357358.17</v>
      </c>
      <c r="O20" s="29">
        <f t="shared" ca="1" si="12"/>
        <v>73.530877308029233</v>
      </c>
      <c r="P20" s="29">
        <f t="shared" ca="1" si="13"/>
        <v>87.732126124145353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3500663</v>
      </c>
      <c r="N22" s="38">
        <f t="shared" ca="1" si="18"/>
        <v>2891359.17</v>
      </c>
      <c r="O22" s="38">
        <f t="shared" ca="1" si="17"/>
        <v>64.830279894795609</v>
      </c>
      <c r="P22" s="38">
        <f t="shared" ca="1" si="13"/>
        <v>82.594616219841782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2064483</v>
      </c>
      <c r="M28" s="23">
        <f t="shared" si="23"/>
        <v>0</v>
      </c>
      <c r="N28" s="23">
        <f t="shared" ca="1" si="23"/>
        <v>493992.1</v>
      </c>
      <c r="O28" s="22">
        <f t="shared" ref="O28:O30" ca="1" si="24">IF(L28&gt;0,N28*100/L28,0)</f>
        <v>23.928126315401968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2064483</v>
      </c>
      <c r="M30" s="30">
        <f t="shared" si="27"/>
        <v>0</v>
      </c>
      <c r="N30" s="30">
        <f t="shared" ca="1" si="27"/>
        <v>493992.1</v>
      </c>
      <c r="O30" s="29">
        <f t="shared" ca="1" si="24"/>
        <v>23.928126315401968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2064483</v>
      </c>
      <c r="M32" s="38">
        <f t="shared" si="30"/>
        <v>0</v>
      </c>
      <c r="N32" s="38">
        <f t="shared" ca="1" si="30"/>
        <v>493992.1</v>
      </c>
      <c r="O32" s="38">
        <f t="shared" ca="1" si="29"/>
        <v>23.928126315401968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2064483</v>
      </c>
      <c r="M34" s="38">
        <f t="shared" si="32"/>
        <v>0</v>
      </c>
      <c r="N34" s="38">
        <f t="shared" ca="1" si="32"/>
        <v>493992.1</v>
      </c>
      <c r="O34" s="38">
        <f t="shared" ca="1" si="29"/>
        <v>23.928126315401968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4966662</v>
      </c>
      <c r="N37" s="54">
        <f t="shared" ca="1" si="33"/>
        <v>4357358.17</v>
      </c>
      <c r="O37" s="55">
        <f t="shared" ca="1" si="29"/>
        <v>73.530877308029233</v>
      </c>
      <c r="P37" s="55">
        <f t="shared" ca="1" si="25"/>
        <v>87.732126124145353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2209099</v>
      </c>
      <c r="N41" s="78">
        <f t="shared" ca="1" si="34"/>
        <v>2143052.17</v>
      </c>
      <c r="O41" s="77">
        <f t="shared" ref="O41:O43" ca="1" si="35">IF(L41&gt;0,N41*100/L41,0)</f>
        <v>87.22944652777862</v>
      </c>
      <c r="P41" s="77">
        <f t="shared" ref="P41:P43" ca="1" si="36">IF(M41&gt;0,N41*100/M41,0)</f>
        <v>97.010236752630817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2209099</v>
      </c>
      <c r="N43" s="78">
        <f t="shared" ca="1" si="38"/>
        <v>2143052.17</v>
      </c>
      <c r="O43" s="77">
        <f t="shared" ca="1" si="35"/>
        <v>87.22944652777862</v>
      </c>
      <c r="P43" s="77">
        <f t="shared" ca="1" si="36"/>
        <v>97.010236752630817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IFERROR(__xludf.DUMMYFUNCTION("IMPORTRANGE(""https://docs.google.com/spreadsheets/d/1Yj_ptqi66GCucihVvJfMjLAmec39IyEx_6qawtMGysU/edit?usp=sharing"",""สบก!Q40"")"),743100)</f>
        <v>743100</v>
      </c>
      <c r="N45" s="49">
        <f ca="1">IFERROR(__xludf.DUMMYFUNCTION("IMPORTRANGE(""https://docs.google.com/spreadsheets/d/1Yj_ptqi66GCucihVvJfMjLAmec39IyEx_6qawtMGysU/edit?usp=sharing"",""สบก!R40"")"),677053.17)</f>
        <v>677053.17</v>
      </c>
      <c r="O45" s="38">
        <f ca="1">IF(L45&gt;0,N45*100/L45,0)</f>
        <v>68.333989705288658</v>
      </c>
      <c r="P45" s="38">
        <f ca="1">IF(M45&gt;0,N45*100/M45,0)</f>
        <v>91.111986273718202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708208</v>
      </c>
      <c r="N53" s="121">
        <f t="shared" ca="1" si="39"/>
        <v>650771</v>
      </c>
      <c r="O53" s="120">
        <f t="shared" ref="O53:O55" ca="1" si="40">IF(L53&gt;0,N53*100/L53,0)</f>
        <v>83.56073446327683</v>
      </c>
      <c r="P53" s="120">
        <f t="shared" ref="P53:P55" ca="1" si="41">IF(M53&gt;0,N53*100/M53,0)</f>
        <v>91.889812032623183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708208</v>
      </c>
      <c r="N55" s="121">
        <f t="shared" ca="1" si="43"/>
        <v>650771</v>
      </c>
      <c r="O55" s="120">
        <f t="shared" ca="1" si="40"/>
        <v>83.56073446327683</v>
      </c>
      <c r="P55" s="120">
        <f t="shared" ca="1" si="41"/>
        <v>91.889812032623183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IFERROR(__xludf.DUMMYFUNCTION("IMPORTRANGE(""https://docs.google.com/spreadsheets/d/1Yj_ptqi66GCucihVvJfMjLAmec39IyEx_6qawtMGysU/edit?usp=sharing"",""สบก!Z40"")"),708208)</f>
        <v>708208</v>
      </c>
      <c r="N57" s="49">
        <f ca="1">IFERROR(__xludf.DUMMYFUNCTION("IMPORTRANGE(""https://docs.google.com/spreadsheets/d/1Yj_ptqi66GCucihVvJfMjLAmec39IyEx_6qawtMGysU/edit?usp=sharing"",""สบก!AA40"")"),650771)</f>
        <v>650771</v>
      </c>
      <c r="O57" s="38">
        <f ca="1">IF(L57&gt;0,N57*100/L57,0)</f>
        <v>83.56073446327683</v>
      </c>
      <c r="P57" s="38">
        <f ca="1">IF(M57&gt;0,N57*100/M57,0)</f>
        <v>91.889812032623183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21725</v>
      </c>
      <c r="O118" s="151">
        <f t="shared" ref="O118:O120" ca="1" si="59">IF(L118&gt;0,N118*100/L118,0)</f>
        <v>26.352498786996602</v>
      </c>
      <c r="P118" s="151">
        <f t="shared" ref="P118:P120" ca="1" si="60">IF(M118&gt;0,N118*100/M118,0)</f>
        <v>26.352498786996602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21725</v>
      </c>
      <c r="O120" s="156">
        <f t="shared" ca="1" si="59"/>
        <v>26.352498786996602</v>
      </c>
      <c r="P120" s="156">
        <f t="shared" ca="1" si="60"/>
        <v>26.352498786996602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IFERROR(__xludf.DUMMYFUNCTION("IMPORTRANGE(""https://docs.google.com/spreadsheets/d/1Yj_ptqi66GCucihVvJfMjLAmec39IyEx_6qawtMGysU/edit?usp=sharing"",""สบก!BA40"")"),82440)</f>
        <v>82440</v>
      </c>
      <c r="N122" s="169">
        <f ca="1">IFERROR(__xludf.DUMMYFUNCTION("IMPORTRANGE(""https://docs.google.com/spreadsheets/d/1Yj_ptqi66GCucihVvJfMjLAmec39IyEx_6qawtMGysU/edit?usp=sharing"",""สบก!BB40"")"),21725)</f>
        <v>21725</v>
      </c>
      <c r="O122" s="169">
        <f ca="1">IF(L122&gt;0,N122*100/L122,0)</f>
        <v>26.352498786996602</v>
      </c>
      <c r="P122" s="169">
        <f ca="1">IF(M122&gt;0,N122*100/M122,0)</f>
        <v>26.352498786996602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61625</v>
      </c>
      <c r="N140" s="152">
        <f t="shared" ca="1" si="64"/>
        <v>2800</v>
      </c>
      <c r="O140" s="151">
        <f t="shared" ref="O140:O142" ca="1" si="65">IF(L140&gt;0,N140*100/L140,0)</f>
        <v>3.3734939759036147</v>
      </c>
      <c r="P140" s="151">
        <f t="shared" ref="P140:P142" ca="1" si="66">IF(M140&gt;0,N140*100/M140,0)</f>
        <v>4.5436105476673427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61625</v>
      </c>
      <c r="N142" s="157">
        <f t="shared" ca="1" si="68"/>
        <v>2800</v>
      </c>
      <c r="O142" s="156">
        <f t="shared" ca="1" si="65"/>
        <v>3.3734939759036147</v>
      </c>
      <c r="P142" s="156">
        <f t="shared" ca="1" si="66"/>
        <v>4.5436105476673427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IFERROR(__xludf.DUMMYFUNCTION("IMPORTRANGE(""https://docs.google.com/spreadsheets/d/1Yj_ptqi66GCucihVvJfMjLAmec39IyEx_6qawtMGysU/edit?usp=sharing"",""สบก!BJ40"")"),61625)</f>
        <v>61625</v>
      </c>
      <c r="N144" s="169">
        <f ca="1">IFERROR(__xludf.DUMMYFUNCTION("IMPORTRANGE(""https://docs.google.com/spreadsheets/d/1Yj_ptqi66GCucihVvJfMjLAmec39IyEx_6qawtMGysU/edit?usp=sharing"",""สบก!BK40"")"),2800)</f>
        <v>2800</v>
      </c>
      <c r="O144" s="169">
        <f ca="1">IF(L144&gt;0,N144*100/L144,0)</f>
        <v>3.3734939759036147</v>
      </c>
      <c r="P144" s="169">
        <f ca="1">IF(M144&gt;0,N144*100/M144,0)</f>
        <v>4.5436105476673427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IFERROR(__xludf.DUMMYFUNCTION("IMPORTRANGE(""https://docs.google.com/spreadsheets/d/1XL5vhW3sbDhbH9Cz0tuDiY8C3ctxq1tqvaCgkFb8cCA/edit?usp=sharing"",""ชัยภูมิ!J89"")"),0)</f>
        <v>0</v>
      </c>
      <c r="K164" s="286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152588</v>
      </c>
      <c r="O271" s="151">
        <f t="shared" ref="O271:O273" ca="1" si="84">IF(L271&gt;0,N271*100/L271,0)</f>
        <v>47.803258145363408</v>
      </c>
      <c r="P271" s="151">
        <f t="shared" ref="P271:P273" ca="1" si="85">IF(M271&gt;0,N271*100/M271,0)</f>
        <v>66.270575461454939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230250</v>
      </c>
      <c r="N273" s="157">
        <f t="shared" ca="1" si="87"/>
        <v>152588</v>
      </c>
      <c r="O273" s="156">
        <f t="shared" ca="1" si="84"/>
        <v>47.803258145363408</v>
      </c>
      <c r="P273" s="156">
        <f t="shared" ca="1" si="85"/>
        <v>66.270575461454939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IFERROR(__xludf.DUMMYFUNCTION("IMPORTRANGE(""https://docs.google.com/spreadsheets/d/1Yj_ptqi66GCucihVvJfMjLAmec39IyEx_6qawtMGysU/edit?usp=sharing"",""สบก!CK40"")"),230250)</f>
        <v>230250</v>
      </c>
      <c r="N275" s="169">
        <f ca="1">IFERROR(__xludf.DUMMYFUNCTION("IMPORTRANGE(""https://docs.google.com/spreadsheets/d/1Yj_ptqi66GCucihVvJfMjLAmec39IyEx_6qawtMGysU/edit?usp=sharing"",""สบก!CL40"")"),152588)</f>
        <v>152588</v>
      </c>
      <c r="O275" s="169">
        <f ca="1">IF(L275&gt;0,N275*100/L275,0)</f>
        <v>47.803258145363408</v>
      </c>
      <c r="P275" s="169">
        <f ca="1">IF(M275&gt;0,N275*100/M275,0)</f>
        <v>66.270575461454939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IFERROR(__xludf.DUMMYFUNCTION("IMPORTRANGE(""https://docs.google.com/spreadsheets/d/1XL5vhW3sbDhbH9Cz0tuDiY8C3ctxq1tqvaCgkFb8cCA/edit?usp=sharing"",""ชัยภูมิ!J228"")"),98)</f>
        <v>98</v>
      </c>
      <c r="K328" s="318">
        <f ca="1">IF(I328&gt;0,J328*100/I328,0)</f>
        <v>10.652173913043478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1656660</v>
      </c>
      <c r="N329" s="152">
        <f t="shared" ca="1" si="98"/>
        <v>1368042</v>
      </c>
      <c r="O329" s="151">
        <f t="shared" ref="O329:O331" ca="1" si="99">IF(L329&gt;0,N329*100/L329,0)</f>
        <v>62.545639084338013</v>
      </c>
      <c r="P329" s="151">
        <f t="shared" ref="P329:P331" ca="1" si="100">IF(M329&gt;0,N329*100/M329,0)</f>
        <v>82.578320234689073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1656660</v>
      </c>
      <c r="N331" s="157">
        <f t="shared" ca="1" si="102"/>
        <v>1368042</v>
      </c>
      <c r="O331" s="156">
        <f t="shared" ca="1" si="99"/>
        <v>62.545639084338013</v>
      </c>
      <c r="P331" s="156">
        <f t="shared" ca="1" si="100"/>
        <v>82.578320234689073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IFERROR(__xludf.DUMMYFUNCTION("IMPORTRANGE(""https://docs.google.com/spreadsheets/d/1Yj_ptqi66GCucihVvJfMjLAmec39IyEx_6qawtMGysU/edit?usp=sharing"",""สบก!DL40"")"),1656660)</f>
        <v>1656660</v>
      </c>
      <c r="N333" s="169">
        <f ca="1">IFERROR(__xludf.DUMMYFUNCTION("IMPORTRANGE(""https://docs.google.com/spreadsheets/d/1Yj_ptqi66GCucihVvJfMjLAmec39IyEx_6qawtMGysU/edit?usp=sharing"",""สบก!DM40"")"),1368042)</f>
        <v>1368042</v>
      </c>
      <c r="O333" s="169">
        <f ca="1">IF(L333&gt;0,N333*100/L333,0)</f>
        <v>62.545639084338013</v>
      </c>
      <c r="P333" s="169">
        <f ca="1">IF(M333&gt;0,N333*100/M333,0)</f>
        <v>82.578320234689073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IFERROR(__xludf.DUMMYFUNCTION("IMPORTRANGE(""https://docs.google.com/spreadsheets/d/1XL5vhW3sbDhbH9Cz0tuDiY8C3ctxq1tqvaCgkFb8cCA/edit?usp=sharing"",""ชัยภูมิ!J234"")"),458)</f>
        <v>458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IFERROR(__xludf.DUMMYFUNCTION("IMPORTRANGE(""https://docs.google.com/spreadsheets/d/1XL5vhW3sbDhbH9Cz0tuDiY8C3ctxq1tqvaCgkFb8cCA/edit?usp=sharing"",""ชัยภูมิ!J235"")"),4539.87)</f>
        <v>4539.87</v>
      </c>
      <c r="K340" s="343">
        <f t="shared" ca="1" si="103"/>
        <v>41.271545454545453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IFERROR(__xludf.DUMMYFUNCTION("IMPORTRANGE(""https://docs.google.com/spreadsheets/d/1XL5vhW3sbDhbH9Cz0tuDiY8C3ctxq1tqvaCgkFb8cCA/edit?usp=sharing"",""ชัยภูมิ!J236"")"),318)</f>
        <v>318</v>
      </c>
      <c r="K341" s="343">
        <f t="shared" ca="1" si="103"/>
        <v>34.565217391304351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IFERROR(__xludf.DUMMYFUNCTION("IMPORTRANGE(""https://docs.google.com/spreadsheets/d/1XL5vhW3sbDhbH9Cz0tuDiY8C3ctxq1tqvaCgkFb8cCA/edit?usp=sharing"",""ชัยภูมิ!J237"")"),4220.77)</f>
        <v>4220.7700000000004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IFERROR(__xludf.DUMMYFUNCTION("IMPORTRANGE(""https://docs.google.com/spreadsheets/d/1XL5vhW3sbDhbH9Cz0tuDiY8C3ctxq1tqvaCgkFb8cCA/edit?usp=sharing"",""ชัยภูมิ!J240"")"),98)</f>
        <v>98</v>
      </c>
      <c r="K345" s="343">
        <f t="shared" ca="1" si="103"/>
        <v>10.652173913043478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IFERROR(__xludf.DUMMYFUNCTION("IMPORTRANGE(""https://docs.google.com/spreadsheets/d/1XL5vhW3sbDhbH9Cz0tuDiY8C3ctxq1tqvaCgkFb8cCA/edit?usp=sharing"",""ชัยภูมิ!J241"")"),1618.19)</f>
        <v>1618.19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IFERROR(__xludf.DUMMYFUNCTION("IMPORTRANGE(""https://docs.google.com/spreadsheets/d/1XL5vhW3sbDhbH9Cz0tuDiY8C3ctxq1tqvaCgkFb8cCA/edit?usp=sharing"",""ชัยภูมิ!L242"")"),2064483)</f>
        <v>2064483</v>
      </c>
      <c r="M347" s="358"/>
      <c r="N347" s="358">
        <f ca="1">IFERROR(__xludf.DUMMYFUNCTION("IMPORTRANGE(""https://docs.google.com/spreadsheets/d/1XL5vhW3sbDhbH9Cz0tuDiY8C3ctxq1tqvaCgkFb8cCA/edit?usp=sharing"",""ชัยภูมิ!M242"")"),493992.1)</f>
        <v>493992.1</v>
      </c>
      <c r="O347" s="358">
        <f ca="1">+IF(L347&gt;0,N347*100/L347,0)</f>
        <v>23.928126315401968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IFERROR(__xludf.DUMMYFUNCTION("IMPORTRANGE(""https://docs.google.com/spreadsheets/d/1XL5vhW3sbDhbH9Cz0tuDiY8C3ctxq1tqvaCgkFb8cCA/edit?usp=sharing"",""ชัยภูมิ!M275"")"),144398)</f>
        <v>144398</v>
      </c>
      <c r="O380" s="373">
        <f ca="1">+IF(L380&gt;0,N380*100/L380,0)</f>
        <v>14.039396414265157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IFERROR(__xludf.DUMMYFUNCTION("IMPORTRANGE(""https://docs.google.com/spreadsheets/d/1XL5vhW3sbDhbH9Cz0tuDiY8C3ctxq1tqvaCgkFb8cCA/edit?usp=sharing"",""ชัยภูมิ!M278"")"),144398)</f>
        <v>144398</v>
      </c>
      <c r="O383" s="165">
        <f t="shared" ca="1" si="109"/>
        <v>14.039396414265157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IFERROR(__xludf.DUMMYFUNCTION("IMPORTRANGE(""https://docs.google.com/spreadsheets/d/1XL5vhW3sbDhbH9Cz0tuDiY8C3ctxq1tqvaCgkFb8cCA/edit?usp=sharing"",""ชัยภูมิ!M280"")"),144398)</f>
        <v>144398</v>
      </c>
      <c r="O385" s="169">
        <f t="shared" ca="1" si="109"/>
        <v>14.039396414265157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IFERROR(__xludf.DUMMYFUNCTION("IMPORTRANGE(""https://docs.google.com/spreadsheets/d/1XL5vhW3sbDhbH9Cz0tuDiY8C3ctxq1tqvaCgkFb8cCA/edit?usp=sharing"",""ชัยภูมิ!M283"")"),59529)</f>
        <v>59529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IFERROR(__xludf.DUMMYFUNCTION("IMPORTRANGE(""https://docs.google.com/spreadsheets/d/1XL5vhW3sbDhbH9Cz0tuDiY8C3ctxq1tqvaCgkFb8cCA/edit?usp=sharing"",""ชัยภูมิ!M284"")"),14650)</f>
        <v>14650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IFERROR(__xludf.DUMMYFUNCTION("IMPORTRANGE(""https://docs.google.com/spreadsheets/d/1XL5vhW3sbDhbH9Cz0tuDiY8C3ctxq1tqvaCgkFb8cCA/edit?usp=sharing"",""ชัยภูมิ!M296"")"),67813)</f>
        <v>67813</v>
      </c>
      <c r="O401" s="373">
        <f ca="1">+IF(L401&gt;0,N401*100/L401,0)</f>
        <v>66.535518053375199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IFERROR(__xludf.DUMMYFUNCTION("IMPORTRANGE(""https://docs.google.com/spreadsheets/d/1XL5vhW3sbDhbH9Cz0tuDiY8C3ctxq1tqvaCgkFb8cCA/edit?usp=sharing"",""ชัยภูมิ!M299"")"),67813)</f>
        <v>67813</v>
      </c>
      <c r="O404" s="169">
        <f t="shared" ca="1" si="112"/>
        <v>66.535518053375199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IFERROR(__xludf.DUMMYFUNCTION("IMPORTRANGE(""https://docs.google.com/spreadsheets/d/1XL5vhW3sbDhbH9Cz0tuDiY8C3ctxq1tqvaCgkFb8cCA/edit?usp=sharing"",""ชัยภูมิ!M301"")"),67813)</f>
        <v>67813</v>
      </c>
      <c r="O406" s="169">
        <f t="shared" ca="1" si="112"/>
        <v>66.535518053375199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IFERROR(__xludf.DUMMYFUNCTION("IMPORTRANGE(""https://docs.google.com/spreadsheets/d/1XL5vhW3sbDhbH9Cz0tuDiY8C3ctxq1tqvaCgkFb8cCA/edit?usp=sharing"",""ชัยภูมิ!M302"")"),15833)</f>
        <v>15833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IFERROR(__xludf.DUMMYFUNCTION("IMPORTRANGE(""https://docs.google.com/spreadsheets/d/1XL5vhW3sbDhbH9Cz0tuDiY8C3ctxq1tqvaCgkFb8cCA/edit?usp=sharing"",""ชัยภูมิ!M305"")"),51980)</f>
        <v>51980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IFERROR(__xludf.DUMMYFUNCTION("IMPORTRANGE(""https://docs.google.com/spreadsheets/d/1XL5vhW3sbDhbH9Cz0tuDiY8C3ctxq1tqvaCgkFb8cCA/edit?usp=sharing"",""ชัยภูมิ!M330"")"),72798)</f>
        <v>72798</v>
      </c>
      <c r="O435" s="412">
        <f t="shared" ref="O435:O439" ca="1" si="114">+IF(L435&gt;0,N435*100/L435,0)</f>
        <v>68.677358490566036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IFERROR(__xludf.DUMMYFUNCTION("IMPORTRANGE(""https://docs.google.com/spreadsheets/d/1XL5vhW3sbDhbH9Cz0tuDiY8C3ctxq1tqvaCgkFb8cCA/edit?usp=sharing"",""ชัยภูมิ!M332"")"),72798)</f>
        <v>72798</v>
      </c>
      <c r="O437" s="169">
        <f t="shared" ca="1" si="114"/>
        <v>68.677358490566036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IFERROR(__xludf.DUMMYFUNCTION("IMPORTRANGE(""https://docs.google.com/spreadsheets/d/1XL5vhW3sbDhbH9Cz0tuDiY8C3ctxq1tqvaCgkFb8cCA/edit?usp=sharing"",""ชัยภูมิ!M334"")"),72798)</f>
        <v>72798</v>
      </c>
      <c r="O439" s="169">
        <f t="shared" ca="1" si="114"/>
        <v>68.677358490566036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IFERROR(__xludf.DUMMYFUNCTION("IMPORTRANGE(""https://docs.google.com/spreadsheets/d/1XL5vhW3sbDhbH9Cz0tuDiY8C3ctxq1tqvaCgkFb8cCA/edit?usp=sharing"",""ชัยภูมิ!M338"")"),67798)</f>
        <v>67798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IFERROR(__xludf.DUMMYFUNCTION("IMPORTRANGE(""https://docs.google.com/spreadsheets/d/1XL5vhW3sbDhbH9Cz0tuDiY8C3ctxq1tqvaCgkFb8cCA/edit?usp=sharing"",""ชัยภูมิ!L350"")"),610203)</f>
        <v>610203</v>
      </c>
      <c r="M455" s="373"/>
      <c r="N455" s="373">
        <f ca="1">IFERROR(__xludf.DUMMYFUNCTION("IMPORTRANGE(""https://docs.google.com/spreadsheets/d/1XL5vhW3sbDhbH9Cz0tuDiY8C3ctxq1tqvaCgkFb8cCA/edit?usp=sharing"",""ชัยภูมิ!M350"")"),159311.1)</f>
        <v>159311.1</v>
      </c>
      <c r="O455" s="373">
        <f t="shared" ref="O455:O459" ca="1" si="116">+IF(L455&gt;0,N455*100/L455,0)</f>
        <v>26.107885408626309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IFERROR(__xludf.DUMMYFUNCTION("IMPORTRANGE(""https://docs.google.com/spreadsheets/d/1XL5vhW3sbDhbH9Cz0tuDiY8C3ctxq1tqvaCgkFb8cCA/edit?usp=sharing"",""ชัยภูมิ!L352"")"),610203)</f>
        <v>610203</v>
      </c>
      <c r="M457" s="165"/>
      <c r="N457" s="169">
        <f ca="1">IFERROR(__xludf.DUMMYFUNCTION("IMPORTRANGE(""https://docs.google.com/spreadsheets/d/1XL5vhW3sbDhbH9Cz0tuDiY8C3ctxq1tqvaCgkFb8cCA/edit?usp=sharing"",""ชัยภูมิ!M352"")"),159311.1)</f>
        <v>159311.1</v>
      </c>
      <c r="O457" s="169">
        <f t="shared" ca="1" si="116"/>
        <v>26.107885408626309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IFERROR(__xludf.DUMMYFUNCTION("IMPORTRANGE(""https://docs.google.com/spreadsheets/d/1XL5vhW3sbDhbH9Cz0tuDiY8C3ctxq1tqvaCgkFb8cCA/edit?usp=sharing"",""ชัยภูมิ!L354"")"),610203)</f>
        <v>610203</v>
      </c>
      <c r="M459" s="169"/>
      <c r="N459" s="169">
        <f ca="1">IFERROR(__xludf.DUMMYFUNCTION("IMPORTRANGE(""https://docs.google.com/spreadsheets/d/1XL5vhW3sbDhbH9Cz0tuDiY8C3ctxq1tqvaCgkFb8cCA/edit?usp=sharing"",""ชัยภูมิ!M354"")"),159311.1)</f>
        <v>159311.1</v>
      </c>
      <c r="O459" s="169">
        <f t="shared" ca="1" si="116"/>
        <v>26.107885408626309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IFERROR(__xludf.DUMMYFUNCTION("IMPORTRANGE(""https://docs.google.com/spreadsheets/d/1XL5vhW3sbDhbH9Cz0tuDiY8C3ctxq1tqvaCgkFb8cCA/edit?usp=sharing"",""ชัยภูมิ!M358"")"),159311.1)</f>
        <v>159311.1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IFERROR(__xludf.DUMMYFUNCTION("IMPORTRANGE(""https://docs.google.com/spreadsheets/d/1XL5vhW3sbDhbH9Cz0tuDiY8C3ctxq1tqvaCgkFb8cCA/edit?usp=sharing"",""ชัยภูมิ!I420"")"),0)</f>
        <v>0</v>
      </c>
      <c r="J525" s="285">
        <f ca="1">IFERROR(__xludf.DUMMYFUNCTION("IMPORTRANGE(""https://docs.google.com/spreadsheets/d/1XL5vhW3sbDhbH9Cz0tuDiY8C3ctxq1tqvaCgkFb8cCA/edit?usp=sharing"",""ชัยภูมิ!J420"")"),0)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IFERROR(__xludf.DUMMYFUNCTION("IMPORTRANGE(""https://docs.google.com/spreadsheets/d/1XL5vhW3sbDhbH9Cz0tuDiY8C3ctxq1tqvaCgkFb8cCA/edit?usp=sharing"",""ชัยภูมิ!I421"")"),0)</f>
        <v>0</v>
      </c>
      <c r="J526" s="285">
        <f ca="1">IFERROR(__xludf.DUMMYFUNCTION("IMPORTRANGE(""https://docs.google.com/spreadsheets/d/1XL5vhW3sbDhbH9Cz0tuDiY8C3ctxq1tqvaCgkFb8cCA/edit?usp=sharing"",""ชัยภูมิ!J421"")"),0)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IFERROR(__xludf.DUMMYFUNCTION("IMPORTRANGE(""https://docs.google.com/spreadsheets/d/1XL5vhW3sbDhbH9Cz0tuDiY8C3ctxq1tqvaCgkFb8cCA/edit?usp=sharing"",""ชัยภูมิ!J459"")"),5488)</f>
        <v>5488</v>
      </c>
      <c r="K564" s="372">
        <f ca="1">IF(I564&gt;0,J564*100/I564,0)</f>
        <v>119.30434782608695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IFERROR(__xludf.DUMMYFUNCTION("IMPORTRANGE(""https://docs.google.com/spreadsheets/d/1XL5vhW3sbDhbH9Cz0tuDiY8C3ctxq1tqvaCgkFb8cCA/edit?usp=sharing"",""ชัยภูมิ!M461"")"),21318)</f>
        <v>21318</v>
      </c>
      <c r="O566" s="169">
        <f t="shared" ca="1" si="122"/>
        <v>12.336805555555555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IFERROR(__xludf.DUMMYFUNCTION("IMPORTRANGE(""https://docs.google.com/spreadsheets/d/1XL5vhW3sbDhbH9Cz0tuDiY8C3ctxq1tqvaCgkFb8cCA/edit?usp=sharing"",""ชัยภูมิ!M463"")"),21318)</f>
        <v>21318</v>
      </c>
      <c r="O568" s="169">
        <f t="shared" ca="1" si="122"/>
        <v>12.336805555555555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IFERROR(__xludf.DUMMYFUNCTION("IMPORTRANGE(""https://docs.google.com/spreadsheets/d/1XL5vhW3sbDhbH9Cz0tuDiY8C3ctxq1tqvaCgkFb8cCA/edit?usp=sharing"",""ชัยภูมิ!J468"")"),5488)</f>
        <v>5488</v>
      </c>
      <c r="K573" s="202">
        <f ca="1">IF(I573&gt;0,J573*100/I573,0)</f>
        <v>119.30434782608695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IFERROR(__xludf.DUMMYFUNCTION("IMPORTRANGE(""https://docs.google.com/spreadsheets/d/1XL5vhW3sbDhbH9Cz0tuDiY8C3ctxq1tqvaCgkFb8cCA/edit?usp=sharing"",""ชัยภูมิ!J472"")"),5454)</f>
        <v>5454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IFERROR(__xludf.DUMMYFUNCTION("IMPORTRANGE(""https://docs.google.com/spreadsheets/d/1XL5vhW3sbDhbH9Cz0tuDiY8C3ctxq1tqvaCgkFb8cCA/edit?usp=sharing"",""ชัยภูมิ!J523"")"),2454227.18)</f>
        <v>2454227.1800000002</v>
      </c>
      <c r="K628" s="343">
        <f t="shared" ref="K628:K635" ca="1" si="129">IF(I628&gt;0,J628*100/I628,0)</f>
        <v>61.355679500000008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IFERROR(__xludf.DUMMYFUNCTION("IMPORTRANGE(""https://docs.google.com/spreadsheets/d/1XL5vhW3sbDhbH9Cz0tuDiY8C3ctxq1tqvaCgkFb8cCA/edit?usp=sharing"",""ชัยภูมิ!J524"")"),81)</f>
        <v>81</v>
      </c>
      <c r="K629" s="343">
        <f t="shared" ca="1" si="129"/>
        <v>62.790697674418603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IFERROR(__xludf.DUMMYFUNCTION("IMPORTRANGE(""https://docs.google.com/spreadsheets/d/1XL5vhW3sbDhbH9Cz0tuDiY8C3ctxq1tqvaCgkFb8cCA/edit?usp=sharing"",""ชัยภูมิ!J525"")"),439798.88)</f>
        <v>439798.88</v>
      </c>
      <c r="K630" s="343">
        <f t="shared" ca="1" si="129"/>
        <v>5.3449956330678958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IFERROR(__xludf.DUMMYFUNCTION("IMPORTRANGE(""https://docs.google.com/spreadsheets/d/1XL5vhW3sbDhbH9Cz0tuDiY8C3ctxq1tqvaCgkFb8cCA/edit?usp=sharing"",""ชัยภูมิ!J526"")"),68)</f>
        <v>68</v>
      </c>
      <c r="K631" s="343">
        <f t="shared" ca="1" si="129"/>
        <v>18.994413407821231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IFERROR(__xludf.DUMMYFUNCTION("IMPORTRANGE(""https://docs.google.com/spreadsheets/d/1XL5vhW3sbDhbH9Cz0tuDiY8C3ctxq1tqvaCgkFb8cCA/edit?usp=sharing"",""ชัยภูมิ!J527"")"),1221319.77)</f>
        <v>1221319.77</v>
      </c>
      <c r="K632" s="343">
        <f t="shared" ca="1" si="129"/>
        <v>136.71205673025312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IFERROR(__xludf.DUMMYFUNCTION("IMPORTRANGE(""https://docs.google.com/spreadsheets/d/1XL5vhW3sbDhbH9Cz0tuDiY8C3ctxq1tqvaCgkFb8cCA/edit?usp=sharing"",""ชัยภูมิ!J528"")"),25)</f>
        <v>25</v>
      </c>
      <c r="K633" s="343">
        <f t="shared" ca="1" si="129"/>
        <v>277.77777777777777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IFERROR(__xludf.DUMMYFUNCTION("IMPORTRANGE(""https://docs.google.com/spreadsheets/d/1XL5vhW3sbDhbH9Cz0tuDiY8C3ctxq1tqvaCgkFb8cCA/edit?usp=sharing"",""ชัยภูมิ!J529"")"),2840000)</f>
        <v>2840000</v>
      </c>
      <c r="K634" s="343">
        <f t="shared" ca="1" si="129"/>
        <v>94.666666666666671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IFERROR(__xludf.DUMMYFUNCTION("IMPORTRANGE(""https://docs.google.com/spreadsheets/d/1XL5vhW3sbDhbH9Cz0tuDiY8C3ctxq1tqvaCgkFb8cCA/edit?usp=sharing"",""ชัยภูมิ!J530"")"),85)</f>
        <v>85</v>
      </c>
      <c r="K635" s="486">
        <f t="shared" ca="1" si="129"/>
        <v>85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840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840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840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IFERROR(__xludf.DUMMYFUNCTION("IMPORTRANGE(""https://docs.google.com/spreadsheets/d/1XL5vhW3sbDhbH9Cz0tuDiY8C3ctxq1tqvaCgkFb8cCA/edit#gid=346597447"",""ชัยภูมิ!J541"")"),0)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IFERROR(__xludf.DUMMYFUNCTION("IMPORTRANGE(""https://docs.google.com/spreadsheets/d/1XL5vhW3sbDhbH9Cz0tuDiY8C3ctxq1tqvaCgkFb8cCA/edit#gid=346597447"",""ชัยภูมิ!J542"")"),0)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IFERROR(__xludf.DUMMYFUNCTION("IMPORTRANGE(""https://docs.google.com/spreadsheets/d/1XL5vhW3sbDhbH9Cz0tuDiY8C3ctxq1tqvaCgkFb8cCA/edit#gid=346597447"",""ชัยภูมิ!I543"")"),0)</f>
        <v>0</v>
      </c>
      <c r="J648" s="585">
        <f ca="1">IFERROR(__xludf.DUMMYFUNCTION("IMPORTRANGE(""https://docs.google.com/spreadsheets/d/1XL5vhW3sbDhbH9Cz0tuDiY8C3ctxq1tqvaCgkFb8cCA/edit#gid=346597447"",""ชัยภูมิ!J543"")"),0)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IFERROR(__xludf.DUMMYFUNCTION("IMPORTRANGE(""https://docs.google.com/spreadsheets/d/1XL5vhW3sbDhbH9Cz0tuDiY8C3ctxq1tqvaCgkFb8cCA/edit#gid=346597447"",""ชัยภูมิ!L543"")"),0)</f>
        <v>0</v>
      </c>
      <c r="M648" s="570"/>
      <c r="N648" s="587">
        <f ca="1">IFERROR(__xludf.DUMMYFUNCTION("IMPORTRANGE(""https://docs.google.com/spreadsheets/d/1XL5vhW3sbDhbH9Cz0tuDiY8C3ctxq1tqvaCgkFb8cCA/edit#gid=346597447"",""ชัยภูมิ!M543"")"),0)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IFERROR(__xludf.DUMMYFUNCTION("IMPORTRANGE(""https://docs.google.com/spreadsheets/d/1XL5vhW3sbDhbH9Cz0tuDiY8C3ctxq1tqvaCgkFb8cCA/edit#gid=346597447"",""ชัยภูมิ!I544"")"),7)</f>
        <v>7</v>
      </c>
      <c r="J649" s="585">
        <f ca="1">IFERROR(__xludf.DUMMYFUNCTION("IMPORTRANGE(""https://docs.google.com/spreadsheets/d/1XL5vhW3sbDhbH9Cz0tuDiY8C3ctxq1tqvaCgkFb8cCA/edit#gid=346597447"",""ชัยภูมิ!J544"")"),0)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IFERROR(__xludf.DUMMYFUNCTION("IMPORTRANGE(""https://docs.google.com/spreadsheets/d/1XL5vhW3sbDhbH9Cz0tuDiY8C3ctxq1tqvaCgkFb8cCA/edit#gid=346597447"",""ชัยภูมิ!L544"")"),840)</f>
        <v>840</v>
      </c>
      <c r="M649" s="570"/>
      <c r="N649" s="587">
        <f ca="1">IFERROR(__xludf.DUMMYFUNCTION("IMPORTRANGE(""https://docs.google.com/spreadsheets/d/1XL5vhW3sbDhbH9Cz0tuDiY8C3ctxq1tqvaCgkFb8cCA/edit#gid=346597447"",""ชัยภูมิ!M544"")"),0)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IFERROR(__xludf.DUMMYFUNCTION("IMPORTRANGE(""https://docs.google.com/spreadsheets/d/1XL5vhW3sbDhbH9Cz0tuDiY8C3ctxq1tqvaCgkFb8cCA/edit#gid=346597447"",""ชัยภูมิ!I545"")"),0)</f>
        <v>0</v>
      </c>
      <c r="J650" s="585">
        <f ca="1">IFERROR(__xludf.DUMMYFUNCTION("IMPORTRANGE(""https://docs.google.com/spreadsheets/d/1XL5vhW3sbDhbH9Cz0tuDiY8C3ctxq1tqvaCgkFb8cCA/edit#gid=346597447"",""ชัยภูมิ!J545"")"),0)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IFERROR(__xludf.DUMMYFUNCTION("IMPORTRANGE(""https://docs.google.com/spreadsheets/d/1XL5vhW3sbDhbH9Cz0tuDiY8C3ctxq1tqvaCgkFb8cCA/edit#gid=346597447"",""ชัยภูมิ!L545"")"),0)</f>
        <v>0</v>
      </c>
      <c r="M650" s="570"/>
      <c r="N650" s="587">
        <f ca="1">IFERROR(__xludf.DUMMYFUNCTION("IMPORTRANGE(""https://docs.google.com/spreadsheets/d/1XL5vhW3sbDhbH9Cz0tuDiY8C3ctxq1tqvaCgkFb8cCA/edit#gid=346597447"",""ชัยภูมิ!M545"")"),0)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IFERROR(__xludf.DUMMYFUNCTION("IMPORTRANGE(""https://docs.google.com/spreadsheets/d/1XL5vhW3sbDhbH9Cz0tuDiY8C3ctxq1tqvaCgkFb8cCA/edit#gid=346597447"",""ชัยภูมิ!I546"")"),0)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IFERROR(__xludf.DUMMYFUNCTION("IMPORTRANGE(""https://docs.google.com/spreadsheets/d/1XL5vhW3sbDhbH9Cz0tuDiY8C3ctxq1tqvaCgkFb8cCA/edit#gid=346597447"",""ชัยภูมิ!L546"")"),0)</f>
        <v>0</v>
      </c>
      <c r="M651" s="570"/>
      <c r="N651" s="587">
        <f ca="1">IFERROR(__xludf.DUMMYFUNCTION("IMPORTRANGE(""https://docs.google.com/spreadsheets/d/1XL5vhW3sbDhbH9Cz0tuDiY8C3ctxq1tqvaCgkFb8cCA/edit#gid=346597447"",""ชัยภูมิ!M546"")"),0)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IFERROR(__xludf.DUMMYFUNCTION("IMPORTRANGE(""https://docs.google.com/spreadsheets/d/1XL5vhW3sbDhbH9Cz0tuDiY8C3ctxq1tqvaCgkFb8cCA/edit#gid=346597447"",""ชัยภูมิ!J547"")"),0)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IFERROR(__xludf.DUMMYFUNCTION("IMPORTRANGE(""https://docs.google.com/spreadsheets/d/1XL5vhW3sbDhbH9Cz0tuDiY8C3ctxq1tqvaCgkFb8cCA/edit#gid=346597447"",""ชัยภูมิ!J548"")"),0)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IFERROR(__xludf.DUMMYFUNCTION("IMPORTRANGE(""https://docs.google.com/spreadsheets/d/1XL5vhW3sbDhbH9Cz0tuDiY8C3ctxq1tqvaCgkFb8cCA/edit#gid=346597447"",""ชัยภูมิ!J550"")"),0)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IFERROR(__xludf.DUMMYFUNCTION("IMPORTRANGE(""https://docs.google.com/spreadsheets/d/1XL5vhW3sbDhbH9Cz0tuDiY8C3ctxq1tqvaCgkFb8cCA/edit#gid=346597447"",""ชัยภูมิ!J551"")"),0)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IFERROR(__xludf.DUMMYFUNCTION("IMPORTRANGE(""https://docs.google.com/spreadsheets/d/1XL5vhW3sbDhbH9Cz0tuDiY8C3ctxq1tqvaCgkFb8cCA/edit#gid=346597447"",""ชัยภูมิ!J552"")"),0)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IFERROR(__xludf.DUMMYFUNCTION("IMPORTRANGE(""https://docs.google.com/spreadsheets/d/1XL5vhW3sbDhbH9Cz0tuDiY8C3ctxq1tqvaCgkFb8cCA/edit#gid=346597447"",""ชัยภูมิ!J553"")"),0)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IFERROR(__xludf.DUMMYFUNCTION("IMPORTRANGE(""https://docs.google.com/spreadsheets/d/1XL5vhW3sbDhbH9Cz0tuDiY8C3ctxq1tqvaCgkFb8cCA/edit#gid=346597447"",""ชัยภูมิ!J554"")"),0)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IFERROR(__xludf.DUMMYFUNCTION("IMPORTRANGE(""https://docs.google.com/spreadsheets/d/1XL5vhW3sbDhbH9Cz0tuDiY8C3ctxq1tqvaCgkFb8cCA/edit#gid=346597447"",""ชัยภูมิ!J555"")"),0)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IFERROR(__xludf.DUMMYFUNCTION("IMPORTRANGE(""https://docs.google.com/spreadsheets/d/1XL5vhW3sbDhbH9Cz0tuDiY8C3ctxq1tqvaCgkFb8cCA/edit#gid=346597447"",""ชัยภูมิ!J556"")"),0)</f>
        <v>0</v>
      </c>
      <c r="K661" s="586"/>
      <c r="L661" s="571">
        <f ca="1">IFERROR(__xludf.DUMMYFUNCTION("IMPORTRANGE(""https://docs.google.com/spreadsheets/d/1XL5vhW3sbDhbH9Cz0tuDiY8C3ctxq1tqvaCgkFb8cCA/edit#gid=346597447"",""ชัยภูมิ!L556"")"),0)</f>
        <v>0</v>
      </c>
      <c r="M661" s="570"/>
      <c r="N661" s="587">
        <f ca="1">IFERROR(__xludf.DUMMYFUNCTION("IMPORTRANGE(""https://docs.google.com/spreadsheets/d/1XL5vhW3sbDhbH9Cz0tuDiY8C3ctxq1tqvaCgkFb8cCA/edit#gid=346597447"",""ชัยภูมิ!M556"")"),0)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IFERROR(__xludf.DUMMYFUNCTION("IMPORTRANGE(""https://docs.google.com/spreadsheets/d/1XL5vhW3sbDhbH9Cz0tuDiY8C3ctxq1tqvaCgkFb8cCA/edit#gid=346597447"",""ชัยภูมิ!J557"")"),0)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IFERROR(__xludf.DUMMYFUNCTION("IMPORTRANGE(""https://docs.google.com/spreadsheets/d/1XL5vhW3sbDhbH9Cz0tuDiY8C3ctxq1tqvaCgkFb8cCA/edit#gid=346597447"",""ชัยภูมิ!I558"")"),0)</f>
        <v>0</v>
      </c>
      <c r="J663" s="585">
        <f ca="1">IFERROR(__xludf.DUMMYFUNCTION("IMPORTRANGE(""https://docs.google.com/spreadsheets/d/1XL5vhW3sbDhbH9Cz0tuDiY8C3ctxq1tqvaCgkFb8cCA/edit#gid=346597447"",""ชัยภูมิ!J558"")"),0)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IFERROR(__xludf.DUMMYFUNCTION("IMPORTRANGE(""https://docs.google.com/spreadsheets/d/1XL5vhW3sbDhbH9Cz0tuDiY8C3ctxq1tqvaCgkFb8cCA/edit#gid=346597447"",""ชัยภูมิ!I560"")"),0)</f>
        <v>0</v>
      </c>
      <c r="J665" s="585">
        <f ca="1">IFERROR(__xludf.DUMMYFUNCTION("IMPORTRANGE(""https://docs.google.com/spreadsheets/d/1XL5vhW3sbDhbH9Cz0tuDiY8C3ctxq1tqvaCgkFb8cCA/edit#gid=346597447"",""ชัยภูมิ!J560"")"),0)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IFERROR(__xludf.DUMMYFUNCTION("IMPORTRANGE(""https://docs.google.com/spreadsheets/d/1XL5vhW3sbDhbH9Cz0tuDiY8C3ctxq1tqvaCgkFb8cCA/edit#gid=346597447"",""ชัยภูมิ!L560"")"),0)</f>
        <v>0</v>
      </c>
      <c r="M665" s="570"/>
      <c r="N665" s="587">
        <f ca="1">IFERROR(__xludf.DUMMYFUNCTION("IMPORTRANGE(""https://docs.google.com/spreadsheets/d/1XL5vhW3sbDhbH9Cz0tuDiY8C3ctxq1tqvaCgkFb8cCA/edit#gid=346597447"",""ชัยภูมิ!M560"")"),0)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IFERROR(__xludf.DUMMYFUNCTION("IMPORTRANGE(""https://docs.google.com/spreadsheets/d/1XL5vhW3sbDhbH9Cz0tuDiY8C3ctxq1tqvaCgkFb8cCA/edit#gid=346597447"",""ชัยภูมิ!J561"")"),0)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IFERROR(__xludf.DUMMYFUNCTION("IMPORTRANGE(""https://docs.google.com/spreadsheets/d/1XL5vhW3sbDhbH9Cz0tuDiY8C3ctxq1tqvaCgkFb8cCA/edit#gid=346597447"",""ชัยภูมิ!J562"")"),0)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IFERROR(__xludf.DUMMYFUNCTION("IMPORTRANGE(""https://docs.google.com/spreadsheets/d/1XL5vhW3sbDhbH9Cz0tuDiY8C3ctxq1tqvaCgkFb8cCA/edit#gid=346597447"",""ชัยภูมิ!I563"")"),0)</f>
        <v>0</v>
      </c>
      <c r="J668" s="585">
        <f ca="1">IFERROR(__xludf.DUMMYFUNCTION("IMPORTRANGE(""https://docs.google.com/spreadsheets/d/1XL5vhW3sbDhbH9Cz0tuDiY8C3ctxq1tqvaCgkFb8cCA/edit#gid=346597447"",""ชัยภูมิ!J563"")"),0)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IFERROR(__xludf.DUMMYFUNCTION("IMPORTRANGE(""https://docs.google.com/spreadsheets/d/1XL5vhW3sbDhbH9Cz0tuDiY8C3ctxq1tqvaCgkFb8cCA/edit#gid=346597447"",""ชัยภูมิ!L563"")"),0)</f>
        <v>0</v>
      </c>
      <c r="M668" s="570"/>
      <c r="N668" s="587">
        <f ca="1">IFERROR(__xludf.DUMMYFUNCTION("IMPORTRANGE(""https://docs.google.com/spreadsheets/d/1XL5vhW3sbDhbH9Cz0tuDiY8C3ctxq1tqvaCgkFb8cCA/edit#gid=346597447"",""ชัยภูมิ!M563"")"),0)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IFERROR(__xludf.DUMMYFUNCTION("IMPORTRANGE(""https://docs.google.com/spreadsheets/d/1XL5vhW3sbDhbH9Cz0tuDiY8C3ctxq1tqvaCgkFb8cCA/edit#gid=346597447"",""ชัยภูมิ!J564"")"),0)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IFERROR(__xludf.DUMMYFUNCTION("IMPORTRANGE(""https://docs.google.com/spreadsheets/d/1XL5vhW3sbDhbH9Cz0tuDiY8C3ctxq1tqvaCgkFb8cCA/edit#gid=346597447"",""ชัยภูมิ!J565"")"),0)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IFERROR(__xludf.DUMMYFUNCTION("IMPORTRANGE(""https://docs.google.com/spreadsheets/d/1XL5vhW3sbDhbH9Cz0tuDiY8C3ctxq1tqvaCgkFb8cCA/edit#gid=346597447"",""ชัยภูมิ!I566"")"),0)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IFERROR(__xludf.DUMMYFUNCTION("IMPORTRANGE(""https://docs.google.com/spreadsheets/d/1XL5vhW3sbDhbH9Cz0tuDiY8C3ctxq1tqvaCgkFb8cCA/edit#gid=346597447"",""ชัยภูมิ!L566"")"),0)</f>
        <v>0</v>
      </c>
      <c r="M671" s="570"/>
      <c r="N671" s="587">
        <f ca="1">IFERROR(__xludf.DUMMYFUNCTION("IMPORTRANGE(""https://docs.google.com/spreadsheets/d/1XL5vhW3sbDhbH9Cz0tuDiY8C3ctxq1tqvaCgkFb8cCA/edit#gid=346597447"",""ชัยภูมิ!M566"")"),0)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IFERROR(__xludf.DUMMYFUNCTION("IMPORTRANGE(""https://docs.google.com/spreadsheets/d/1XL5vhW3sbDhbH9Cz0tuDiY8C3ctxq1tqvaCgkFb8cCA/edit#gid=346597447"",""ชัยภูมิ!J567"")"),0)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IFERROR(__xludf.DUMMYFUNCTION("IMPORTRANGE(""https://docs.google.com/spreadsheets/d/1XL5vhW3sbDhbH9Cz0tuDiY8C3ctxq1tqvaCgkFb8cCA/edit#gid=346597447"",""ชัยภูมิ!J568"")"),0)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IFERROR(__xludf.DUMMYFUNCTION("IMPORTRANGE(""https://docs.google.com/spreadsheets/d/1XL5vhW3sbDhbH9Cz0tuDiY8C3ctxq1tqvaCgkFb8cCA/edit#gid=346597447"",""ชัยภูมิ!J569"")"),0)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IFERROR(__xludf.DUMMYFUNCTION("IMPORTRANGE(""https://docs.google.com/spreadsheets/d/1XL5vhW3sbDhbH9Cz0tuDiY8C3ctxq1tqvaCgkFb8cCA/edit#gid=346597447"",""ชัยภูมิ!J570"")"),0)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IFERROR(__xludf.DUMMYFUNCTION("IMPORTRANGE(""https://docs.google.com/spreadsheets/d/1XL5vhW3sbDhbH9Cz0tuDiY8C3ctxq1tqvaCgkFb8cCA/edit#gid=346597447"",""ชัยภูมิ!J571"")"),0)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IFERROR(__xludf.DUMMYFUNCTION("IMPORTRANGE(""https://docs.google.com/spreadsheets/d/1XL5vhW3sbDhbH9Cz0tuDiY8C3ctxq1tqvaCgkFb8cCA/edit#gid=346597447"",""ชัยภูมิ!J572"")"),0)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266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6003754</v>
      </c>
      <c r="M8" s="23">
        <f t="shared" ca="1" si="0"/>
        <v>3290215</v>
      </c>
      <c r="N8" s="23">
        <f t="shared" ca="1" si="0"/>
        <v>3381977.39</v>
      </c>
      <c r="O8" s="22">
        <f t="shared" ref="O8:O16" ca="1" si="1">IF(L8&gt;0,N8*100/L8,0)</f>
        <v>56.33104537594312</v>
      </c>
      <c r="P8" s="22">
        <f t="shared" ref="P8:P16" ca="1" si="2">IF(M8&gt;0,N8*100/M8,0)</f>
        <v>102.78894813864747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6003754</v>
      </c>
      <c r="M10" s="30">
        <f t="shared" ca="1" si="4"/>
        <v>3290215</v>
      </c>
      <c r="N10" s="30">
        <f t="shared" ca="1" si="4"/>
        <v>3381977.39</v>
      </c>
      <c r="O10" s="29">
        <f t="shared" ca="1" si="1"/>
        <v>56.33104537594312</v>
      </c>
      <c r="P10" s="29">
        <f t="shared" ca="1" si="2"/>
        <v>102.78894813864747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2298915</v>
      </c>
      <c r="N12" s="38">
        <f t="shared" ca="1" si="6"/>
        <v>2390677.39</v>
      </c>
      <c r="O12" s="38">
        <f t="shared" ca="1" si="1"/>
        <v>47.694749717403887</v>
      </c>
      <c r="P12" s="38">
        <f t="shared" ca="1" si="2"/>
        <v>103.99155210175235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657426.74000000011</v>
      </c>
      <c r="O14" s="38">
        <f t="shared" ca="1" si="1"/>
        <v>20.169223764969075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991300</v>
      </c>
      <c r="M16" s="38">
        <f t="shared" ca="1" si="10"/>
        <v>991300</v>
      </c>
      <c r="N16" s="38">
        <f t="shared" ca="1" si="10"/>
        <v>991300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3967395</v>
      </c>
      <c r="M18" s="23">
        <f t="shared" ca="1" si="11"/>
        <v>3290215</v>
      </c>
      <c r="N18" s="23">
        <f t="shared" ca="1" si="11"/>
        <v>2724550.65</v>
      </c>
      <c r="O18" s="22">
        <f t="shared" ref="O18:O20" ca="1" si="12">IF(L18&gt;0,N18*100/L18,0)</f>
        <v>68.673541454783305</v>
      </c>
      <c r="P18" s="22">
        <f t="shared" ref="P18:P26" ca="1" si="13">IF(M18&gt;0,N18*100/M18,0)</f>
        <v>82.807678221635967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3967395</v>
      </c>
      <c r="M20" s="30">
        <f t="shared" ca="1" si="15"/>
        <v>3290215</v>
      </c>
      <c r="N20" s="30">
        <f t="shared" ca="1" si="15"/>
        <v>2724550.65</v>
      </c>
      <c r="O20" s="29">
        <f t="shared" ca="1" si="12"/>
        <v>68.673541454783305</v>
      </c>
      <c r="P20" s="29">
        <f t="shared" ca="1" si="13"/>
        <v>82.807678221635967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2298915</v>
      </c>
      <c r="N22" s="38">
        <f t="shared" ca="1" si="18"/>
        <v>1733250.65</v>
      </c>
      <c r="O22" s="38">
        <f t="shared" ca="1" si="17"/>
        <v>58.239090150012011</v>
      </c>
      <c r="P22" s="38">
        <f t="shared" ca="1" si="13"/>
        <v>75.394290350012938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991300</v>
      </c>
      <c r="M26" s="49">
        <f t="shared" ca="1" si="22"/>
        <v>991300</v>
      </c>
      <c r="N26" s="49">
        <f t="shared" ca="1" si="22"/>
        <v>991300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657426.74000000011</v>
      </c>
      <c r="O28" s="22">
        <f t="shared" ref="O28:O30" ca="1" si="24">IF(L28&gt;0,N28*100/L28,0)</f>
        <v>32.284422343997306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657426.74000000011</v>
      </c>
      <c r="O30" s="29">
        <f t="shared" ca="1" si="24"/>
        <v>32.284422343997306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657426.74000000011</v>
      </c>
      <c r="O32" s="38">
        <f t="shared" ca="1" si="29"/>
        <v>32.284422343997306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657426.74000000011</v>
      </c>
      <c r="O34" s="38">
        <f t="shared" ca="1" si="29"/>
        <v>32.284422343997306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3967395</v>
      </c>
      <c r="M37" s="54">
        <f t="shared" ca="1" si="33"/>
        <v>3290215</v>
      </c>
      <c r="N37" s="54">
        <f t="shared" ca="1" si="33"/>
        <v>2724550.65</v>
      </c>
      <c r="O37" s="55">
        <f t="shared" ca="1" si="29"/>
        <v>68.673541454783305</v>
      </c>
      <c r="P37" s="55">
        <f t="shared" ca="1" si="25"/>
        <v>82.807678221635967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1431100</v>
      </c>
      <c r="M41" s="78">
        <f t="shared" ca="1" si="34"/>
        <v>1278400</v>
      </c>
      <c r="N41" s="78">
        <f t="shared" ca="1" si="34"/>
        <v>1177840.23</v>
      </c>
      <c r="O41" s="77">
        <f t="shared" ref="O41:O43" ca="1" si="35">IF(L41&gt;0,N41*100/L41,0)</f>
        <v>82.303139543008868</v>
      </c>
      <c r="P41" s="77">
        <f t="shared" ref="P41:P43" ca="1" si="36">IF(M41&gt;0,N41*100/M41,0)</f>
        <v>92.133935387984977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1431100</v>
      </c>
      <c r="M43" s="78">
        <f t="shared" ca="1" si="38"/>
        <v>1278400</v>
      </c>
      <c r="N43" s="78">
        <f t="shared" ca="1" si="38"/>
        <v>1177840.23</v>
      </c>
      <c r="O43" s="77">
        <f t="shared" ca="1" si="35"/>
        <v>82.303139543008868</v>
      </c>
      <c r="P43" s="77">
        <f t="shared" ca="1" si="36"/>
        <v>92.133935387984977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IFERROR(__xludf.DUMMYFUNCTION("IMPORTRANGE(""https://docs.google.com/spreadsheets/d/1Yj_ptqi66GCucihVvJfMjLAmec39IyEx_6qawtMGysU/edit?usp=sharing"",""สบก!Q41"")"),478400)</f>
        <v>478400</v>
      </c>
      <c r="N45" s="49">
        <f ca="1">IFERROR(__xludf.DUMMYFUNCTION("IMPORTRANGE(""https://docs.google.com/spreadsheets/d/1Yj_ptqi66GCucihVvJfMjLAmec39IyEx_6qawtMGysU/edit?usp=sharing"",""สบก!R41"")"),377840.23)</f>
        <v>377840.23</v>
      </c>
      <c r="O45" s="38">
        <f ca="1">IF(L45&gt;0,N45*100/L45,0)</f>
        <v>59.870104579305973</v>
      </c>
      <c r="P45" s="38">
        <f ca="1">IF(M45&gt;0,N45*100/M45,0)</f>
        <v>78.979981187290974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IFERROR(__xludf.DUMMYFUNCTION("IMPORTRANGE(""https://docs.google.com/spreadsheets/d/1Yj_ptqi66GCucihVvJfMjLAmec39IyEx_6qawtMGysU/edit?usp=sharing"",""สบก!O41"")"),800000)</f>
        <v>800000</v>
      </c>
      <c r="M49" s="49">
        <f ca="1">L49</f>
        <v>800000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324040</v>
      </c>
      <c r="N53" s="121">
        <f t="shared" ca="1" si="39"/>
        <v>300338</v>
      </c>
      <c r="O53" s="120">
        <f t="shared" ref="O53:O55" ca="1" si="40">IF(L53&gt;0,N53*100/L53,0)</f>
        <v>72.756298449612402</v>
      </c>
      <c r="P53" s="120">
        <f t="shared" ref="P53:P55" ca="1" si="41">IF(M53&gt;0,N53*100/M53,0)</f>
        <v>92.685470929514878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324040</v>
      </c>
      <c r="N55" s="121">
        <f t="shared" ca="1" si="43"/>
        <v>300338</v>
      </c>
      <c r="O55" s="120">
        <f t="shared" ca="1" si="40"/>
        <v>72.756298449612402</v>
      </c>
      <c r="P55" s="120">
        <f t="shared" ca="1" si="41"/>
        <v>92.685470929514878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IFERROR(__xludf.DUMMYFUNCTION("IMPORTRANGE(""https://docs.google.com/spreadsheets/d/1Yj_ptqi66GCucihVvJfMjLAmec39IyEx_6qawtMGysU/edit?usp=sharing"",""สบก!Z41"")"),324040)</f>
        <v>324040</v>
      </c>
      <c r="N57" s="49">
        <f ca="1">IFERROR(__xludf.DUMMYFUNCTION("IMPORTRANGE(""https://docs.google.com/spreadsheets/d/1Yj_ptqi66GCucihVvJfMjLAmec39IyEx_6qawtMGysU/edit?usp=sharing"",""สบก!AA41"")"),300338)</f>
        <v>300338</v>
      </c>
      <c r="O57" s="38">
        <f ca="1">IF(L57&gt;0,N57*100/L57,0)</f>
        <v>72.756298449612402</v>
      </c>
      <c r="P57" s="38">
        <f ca="1">IF(M57&gt;0,N57*100/M57,0)</f>
        <v>92.685470929514878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554720</v>
      </c>
      <c r="N66" s="152">
        <f t="shared" ca="1" si="45"/>
        <v>363461.11</v>
      </c>
      <c r="O66" s="151">
        <f t="shared" ref="O66:O68" ca="1" si="46">IF(L66&gt;0,N66*100/L66,0)</f>
        <v>53.909983684366658</v>
      </c>
      <c r="P66" s="151">
        <f t="shared" ref="P66:P68" ca="1" si="47">IF(M66&gt;0,N66*100/M66,0)</f>
        <v>65.521544202480527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554720</v>
      </c>
      <c r="N68" s="157">
        <f t="shared" ca="1" si="49"/>
        <v>363461.11</v>
      </c>
      <c r="O68" s="156">
        <f t="shared" ca="1" si="46"/>
        <v>53.909983684366658</v>
      </c>
      <c r="P68" s="156">
        <f t="shared" ca="1" si="47"/>
        <v>65.521544202480527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IFERROR(__xludf.DUMMYFUNCTION("IMPORTRANGE(""https://docs.google.com/spreadsheets/d/1Yj_ptqi66GCucihVvJfMjLAmec39IyEx_6qawtMGysU/edit?usp=sharing"",""สบก!AI41"")"),554720)</f>
        <v>554720</v>
      </c>
      <c r="N70" s="169">
        <f ca="1">IFERROR(__xludf.DUMMYFUNCTION("IMPORTRANGE(""https://docs.google.com/spreadsheets/d/1Yj_ptqi66GCucihVvJfMjLAmec39IyEx_6qawtMGysU/edit?usp=sharing"",""สบก!AJ41"")"),363461.11)</f>
        <v>363461.11</v>
      </c>
      <c r="O70" s="169">
        <f ca="1">IF(L70&gt;0,N70*100/L70,0)</f>
        <v>53.909983684366658</v>
      </c>
      <c r="P70" s="169">
        <f ca="1">IF(M70&gt;0,N70*100/M70,0)</f>
        <v>65.521544202480527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108708.55</v>
      </c>
      <c r="O94" s="151">
        <f t="shared" ref="O94:O96" ca="1" si="53">IF(L94&gt;0,N94*100/L94,0)</f>
        <v>50.774661373190099</v>
      </c>
      <c r="P94" s="151">
        <f t="shared" ref="P94:P96" ca="1" si="54">IF(M94&gt;0,N94*100/M94,0)</f>
        <v>56.019453247790572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108708.55</v>
      </c>
      <c r="O96" s="156">
        <f t="shared" ca="1" si="53"/>
        <v>50.774661373190099</v>
      </c>
      <c r="P96" s="156">
        <f t="shared" ca="1" si="54"/>
        <v>56.019453247790572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IFERROR(__xludf.DUMMYFUNCTION("IMPORTRANGE(""https://docs.google.com/spreadsheets/d/1Yj_ptqi66GCucihVvJfMjLAmec39IyEx_6qawtMGysU/edit?usp=sharing"",""สบก!AR41"")"),102055)</f>
        <v>102055</v>
      </c>
      <c r="N98" s="169">
        <f ca="1">IFERROR(__xludf.DUMMYFUNCTION("IMPORTRANGE(""https://docs.google.com/spreadsheets/d/1Yj_ptqi66GCucihVvJfMjLAmec39IyEx_6qawtMGysU/edit?usp=sharing"",""สบก!AS41"")"),16708.55)</f>
        <v>16708.55</v>
      </c>
      <c r="O98" s="169">
        <f ca="1">IF(L98&gt;0,N98*100/L98,0)</f>
        <v>13.684316134316134</v>
      </c>
      <c r="P98" s="169">
        <f ca="1">IF(M98&gt;0,N98*100/M98,0)</f>
        <v>16.372103277644406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70625</v>
      </c>
      <c r="N140" s="152">
        <f t="shared" ca="1" si="64"/>
        <v>53329.8</v>
      </c>
      <c r="O140" s="151">
        <f t="shared" ref="O140:O142" ca="1" si="65">IF(L140&gt;0,N140*100/L140,0)</f>
        <v>74.069166666666661</v>
      </c>
      <c r="P140" s="151">
        <f t="shared" ref="P140:P142" ca="1" si="66">IF(M140&gt;0,N140*100/M140,0)</f>
        <v>75.511221238938049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70625</v>
      </c>
      <c r="N142" s="157">
        <f t="shared" ca="1" si="68"/>
        <v>53329.8</v>
      </c>
      <c r="O142" s="156">
        <f t="shared" ca="1" si="65"/>
        <v>74.069166666666661</v>
      </c>
      <c r="P142" s="156">
        <f t="shared" ca="1" si="66"/>
        <v>75.511221238938049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IFERROR(__xludf.DUMMYFUNCTION("IMPORTRANGE(""https://docs.google.com/spreadsheets/d/1Yj_ptqi66GCucihVvJfMjLAmec39IyEx_6qawtMGysU/edit?usp=sharing"",""สบก!BJ41"")"),70625)</f>
        <v>70625</v>
      </c>
      <c r="N144" s="169">
        <f ca="1">IFERROR(__xludf.DUMMYFUNCTION("IMPORTRANGE(""https://docs.google.com/spreadsheets/d/1Yj_ptqi66GCucihVvJfMjLAmec39IyEx_6qawtMGysU/edit?usp=sharing"",""สบก!BK41"")"),53329.8)</f>
        <v>53329.8</v>
      </c>
      <c r="O144" s="169">
        <f ca="1">IF(L144&gt;0,N144*100/L144,0)</f>
        <v>74.069166666666661</v>
      </c>
      <c r="P144" s="169">
        <f ca="1">IF(M144&gt;0,N144*100/M144,0)</f>
        <v>75.511221238938049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146500</v>
      </c>
      <c r="N250" s="152">
        <f t="shared" ca="1" si="77"/>
        <v>107035</v>
      </c>
      <c r="O250" s="151">
        <f t="shared" ref="O250:O252" ca="1" si="78">IF(L250&gt;0,N250*100/L250,0)</f>
        <v>48.432126696832576</v>
      </c>
      <c r="P250" s="151">
        <f t="shared" ref="P250:P252" ca="1" si="79">IF(M250&gt;0,N250*100/M250,0)</f>
        <v>73.061433447098977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146500</v>
      </c>
      <c r="N252" s="157">
        <f t="shared" ca="1" si="81"/>
        <v>107035</v>
      </c>
      <c r="O252" s="156">
        <f t="shared" ca="1" si="78"/>
        <v>48.432126696832576</v>
      </c>
      <c r="P252" s="156">
        <f t="shared" ca="1" si="79"/>
        <v>73.061433447098977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IFERROR(__xludf.DUMMYFUNCTION("IMPORTRANGE(""https://docs.google.com/spreadsheets/d/1Yj_ptqi66GCucihVvJfMjLAmec39IyEx_6qawtMGysU/edit?usp=sharing"",""สบก!CB41"")"),146500)</f>
        <v>146500</v>
      </c>
      <c r="N254" s="169">
        <f ca="1">IFERROR(__xludf.DUMMYFUNCTION("IMPORTRANGE(""https://docs.google.com/spreadsheets/d/1Yj_ptqi66GCucihVvJfMjLAmec39IyEx_6qawtMGysU/edit?usp=sharing"",""สบก!CC41"")"),107035)</f>
        <v>107035</v>
      </c>
      <c r="O254" s="169">
        <f ca="1">IF(L254&gt;0,N254*100/L254,0)</f>
        <v>48.432126696832576</v>
      </c>
      <c r="P254" s="169">
        <f ca="1">IF(M254&gt;0,N254*100/M254,0)</f>
        <v>73.061433447098977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IFERROR(__xludf.DUMMYFUNCTION("IMPORTRANGE(""https://docs.google.com/spreadsheets/d/1XL5vhW3sbDhbH9Cz0tuDiY8C3ctxq1tqvaCgkFb8cCA/edit?usp=sharing"",""นครพนม!J228"")"),100)</f>
        <v>100</v>
      </c>
      <c r="K328" s="318">
        <f ca="1">IF(I328&gt;0,J328*100/I328,0)</f>
        <v>20.408163265306122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700750</v>
      </c>
      <c r="N329" s="152">
        <f t="shared" ca="1" si="98"/>
        <v>592712.95999999996</v>
      </c>
      <c r="O329" s="151">
        <f t="shared" ref="O329:O331" ca="1" si="99">IF(L329&gt;0,N329*100/L329,0)</f>
        <v>64.350479333818271</v>
      </c>
      <c r="P329" s="151">
        <f t="shared" ref="P329:P331" ca="1" si="100">IF(M329&gt;0,N329*100/M329,0)</f>
        <v>84.582655726007843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700750</v>
      </c>
      <c r="N331" s="157">
        <f t="shared" ca="1" si="102"/>
        <v>592712.95999999996</v>
      </c>
      <c r="O331" s="156">
        <f t="shared" ca="1" si="99"/>
        <v>64.350479333818271</v>
      </c>
      <c r="P331" s="156">
        <f t="shared" ca="1" si="100"/>
        <v>84.582655726007843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IFERROR(__xludf.DUMMYFUNCTION("IMPORTRANGE(""https://docs.google.com/spreadsheets/d/1Yj_ptqi66GCucihVvJfMjLAmec39IyEx_6qawtMGysU/edit?usp=sharing"",""สบก!DL41"")"),601450)</f>
        <v>601450</v>
      </c>
      <c r="N333" s="169">
        <f ca="1">IFERROR(__xludf.DUMMYFUNCTION("IMPORTRANGE(""https://docs.google.com/spreadsheets/d/1Yj_ptqi66GCucihVvJfMjLAmec39IyEx_6qawtMGysU/edit?usp=sharing"",""สบก!DM41"")"),493412.96)</f>
        <v>493412.96</v>
      </c>
      <c r="O333" s="169">
        <f ca="1">IF(L333&gt;0,N333*100/L333,0)</f>
        <v>60.042707813621817</v>
      </c>
      <c r="P333" s="169">
        <f ca="1">IF(M333&gt;0,N333*100/M333,0)</f>
        <v>82.037236678028094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IFERROR(__xludf.DUMMYFUNCTION("IMPORTRANGE(""https://docs.google.com/spreadsheets/d/1XL5vhW3sbDhbH9Cz0tuDiY8C3ctxq1tqvaCgkFb8cCA/edit?usp=sharing"",""นครพนม!J234"")"),137)</f>
        <v>137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IFERROR(__xludf.DUMMYFUNCTION("IMPORTRANGE(""https://docs.google.com/spreadsheets/d/1XL5vhW3sbDhbH9Cz0tuDiY8C3ctxq1tqvaCgkFb8cCA/edit?usp=sharing"",""นครพนม!J235"")"),1401.32)</f>
        <v>1401.32</v>
      </c>
      <c r="K340" s="343">
        <f t="shared" ca="1" si="103"/>
        <v>59.885470085470082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IFERROR(__xludf.DUMMYFUNCTION("IMPORTRANGE(""https://docs.google.com/spreadsheets/d/1XL5vhW3sbDhbH9Cz0tuDiY8C3ctxq1tqvaCgkFb8cCA/edit?usp=sharing"",""นครพนม!J236"")"),204)</f>
        <v>204</v>
      </c>
      <c r="K341" s="343">
        <f t="shared" ca="1" si="103"/>
        <v>41.632653061224488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IFERROR(__xludf.DUMMYFUNCTION("IMPORTRANGE(""https://docs.google.com/spreadsheets/d/1XL5vhW3sbDhbH9Cz0tuDiY8C3ctxq1tqvaCgkFb8cCA/edit?usp=sharing"",""นครพนม!J237"")"),2017.82)</f>
        <v>2017.82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IFERROR(__xludf.DUMMYFUNCTION("IMPORTRANGE(""https://docs.google.com/spreadsheets/d/1XL5vhW3sbDhbH9Cz0tuDiY8C3ctxq1tqvaCgkFb8cCA/edit?usp=sharing"",""นครพนม!J240"")"),100)</f>
        <v>100</v>
      </c>
      <c r="K345" s="343">
        <f t="shared" ca="1" si="103"/>
        <v>20.408163265306122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IFERROR(__xludf.DUMMYFUNCTION("IMPORTRANGE(""https://docs.google.com/spreadsheets/d/1XL5vhW3sbDhbH9Cz0tuDiY8C3ctxq1tqvaCgkFb8cCA/edit?usp=sharing"",""นครพนม!J241"")"),1022.52)</f>
        <v>1022.52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IFERROR(__xludf.DUMMYFUNCTION("IMPORTRANGE(""https://docs.google.com/spreadsheets/d/1XL5vhW3sbDhbH9Cz0tuDiY8C3ctxq1tqvaCgkFb8cCA/edit?usp=sharing"",""นครพนม!M242"")"),657426.74)</f>
        <v>657426.74</v>
      </c>
      <c r="O347" s="358">
        <f ca="1">+IF(L347&gt;0,N347*100/L347,0)</f>
        <v>32.284422343997299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IFERROR(__xludf.DUMMYFUNCTION("IMPORTRANGE(""https://docs.google.com/spreadsheets/d/1XL5vhW3sbDhbH9Cz0tuDiY8C3ctxq1tqvaCgkFb8cCA/edit?usp=sharing"",""นครพนม!M244"")"),179443)</f>
        <v>179443</v>
      </c>
      <c r="O349" s="373">
        <f ca="1">+IF(L349&gt;0,N349*100/L349,0)</f>
        <v>59.782449360341154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IFERROR(__xludf.DUMMYFUNCTION("IMPORTRANGE(""https://docs.google.com/spreadsheets/d/1XL5vhW3sbDhbH9Cz0tuDiY8C3ctxq1tqvaCgkFb8cCA/edit?usp=sharing"",""นครพนม!M247"")"),179443)</f>
        <v>179443</v>
      </c>
      <c r="O352" s="165">
        <f t="shared" ca="1" si="105"/>
        <v>59.782449360341154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IFERROR(__xludf.DUMMYFUNCTION("IMPORTRANGE(""https://docs.google.com/spreadsheets/d/1XL5vhW3sbDhbH9Cz0tuDiY8C3ctxq1tqvaCgkFb8cCA/edit?usp=sharing"",""นครพนม!M249"")"),179443)</f>
        <v>179443</v>
      </c>
      <c r="O354" s="169">
        <f t="shared" ca="1" si="105"/>
        <v>59.782449360341154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IFERROR(__xludf.DUMMYFUNCTION("IMPORTRANGE(""https://docs.google.com/spreadsheets/d/1XL5vhW3sbDhbH9Cz0tuDiY8C3ctxq1tqvaCgkFb8cCA/edit?usp=sharing"",""นครพนม!M250"")"),19170)</f>
        <v>19170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IFERROR(__xludf.DUMMYFUNCTION("IMPORTRANGE(""https://docs.google.com/spreadsheets/d/1XL5vhW3sbDhbH9Cz0tuDiY8C3ctxq1tqvaCgkFb8cCA/edit?usp=sharing"",""นครพนม!M251"")"),67400)</f>
        <v>67400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IFERROR(__xludf.DUMMYFUNCTION("IMPORTRANGE(""https://docs.google.com/spreadsheets/d/1XL5vhW3sbDhbH9Cz0tuDiY8C3ctxq1tqvaCgkFb8cCA/edit?usp=sharing"",""นครพนม!M252"")"),85871)</f>
        <v>85871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IFERROR(__xludf.DUMMYFUNCTION("IMPORTRANGE(""https://docs.google.com/spreadsheets/d/1XL5vhW3sbDhbH9Cz0tuDiY8C3ctxq1tqvaCgkFb8cCA/edit?usp=sharing"",""นครพนม!M275"")"),179124.13)</f>
        <v>179124.13</v>
      </c>
      <c r="O380" s="373">
        <f ca="1">+IF(L380&gt;0,N380*100/L380,0)</f>
        <v>17.415716758060125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IFERROR(__xludf.DUMMYFUNCTION("IMPORTRANGE(""https://docs.google.com/spreadsheets/d/1XL5vhW3sbDhbH9Cz0tuDiY8C3ctxq1tqvaCgkFb8cCA/edit?usp=sharing"",""นครพนม!M278"")"),179124.13)</f>
        <v>179124.13</v>
      </c>
      <c r="O383" s="165">
        <f t="shared" ca="1" si="109"/>
        <v>17.415716758060125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IFERROR(__xludf.DUMMYFUNCTION("IMPORTRANGE(""https://docs.google.com/spreadsheets/d/1XL5vhW3sbDhbH9Cz0tuDiY8C3ctxq1tqvaCgkFb8cCA/edit?usp=sharing"",""นครพนม!M280"")"),179124.13)</f>
        <v>179124.13</v>
      </c>
      <c r="O385" s="169">
        <f t="shared" ca="1" si="109"/>
        <v>17.415716758060125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IFERROR(__xludf.DUMMYFUNCTION("IMPORTRANGE(""https://docs.google.com/spreadsheets/d/1XL5vhW3sbDhbH9Cz0tuDiY8C3ctxq1tqvaCgkFb8cCA/edit?usp=sharing"",""นครพนม!M281"")"),100822.13)</f>
        <v>100822.13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IFERROR(__xludf.DUMMYFUNCTION("IMPORTRANGE(""https://docs.google.com/spreadsheets/d/1XL5vhW3sbDhbH9Cz0tuDiY8C3ctxq1tqvaCgkFb8cCA/edit?usp=sharing"",""นครพนม!M283"")"),72742)</f>
        <v>72742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IFERROR(__xludf.DUMMYFUNCTION("IMPORTRANGE(""https://docs.google.com/spreadsheets/d/1XL5vhW3sbDhbH9Cz0tuDiY8C3ctxq1tqvaCgkFb8cCA/edit?usp=sharing"",""นครพนม!M296"")"),88095.8)</f>
        <v>88095.8</v>
      </c>
      <c r="O401" s="373">
        <f ca="1">+IF(L401&gt;0,N401*100/L401,0)</f>
        <v>60.940647482014391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IFERROR(__xludf.DUMMYFUNCTION("IMPORTRANGE(""https://docs.google.com/spreadsheets/d/1XL5vhW3sbDhbH9Cz0tuDiY8C3ctxq1tqvaCgkFb8cCA/edit?usp=sharing"",""นครพนม!M299"")"),88095.8)</f>
        <v>88095.8</v>
      </c>
      <c r="O404" s="169">
        <f t="shared" ca="1" si="112"/>
        <v>60.940647482014391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IFERROR(__xludf.DUMMYFUNCTION("IMPORTRANGE(""https://docs.google.com/spreadsheets/d/1XL5vhW3sbDhbH9Cz0tuDiY8C3ctxq1tqvaCgkFb8cCA/edit?usp=sharing"",""นครพนม!M301"")"),88095.8)</f>
        <v>88095.8</v>
      </c>
      <c r="O406" s="169">
        <f t="shared" ca="1" si="112"/>
        <v>60.940647482014391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IFERROR(__xludf.DUMMYFUNCTION("IMPORTRANGE(""https://docs.google.com/spreadsheets/d/1XL5vhW3sbDhbH9Cz0tuDiY8C3ctxq1tqvaCgkFb8cCA/edit?usp=sharing"",""นครพนม!M302"")"),54295.8)</f>
        <v>54295.8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IFERROR(__xludf.DUMMYFUNCTION("IMPORTRANGE(""https://docs.google.com/spreadsheets/d/1XL5vhW3sbDhbH9Cz0tuDiY8C3ctxq1tqvaCgkFb8cCA/edit?usp=sharing"",""นครพนม!M330"")"),37667.65)</f>
        <v>37667.65</v>
      </c>
      <c r="O435" s="412">
        <f t="shared" ref="O435:O439" ca="1" si="114">+IF(L435&gt;0,N435*100/L435,0)</f>
        <v>34.088371040723985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IFERROR(__xludf.DUMMYFUNCTION("IMPORTRANGE(""https://docs.google.com/spreadsheets/d/1XL5vhW3sbDhbH9Cz0tuDiY8C3ctxq1tqvaCgkFb8cCA/edit?usp=sharing"",""นครพนม!M332"")"),37667.65)</f>
        <v>37667.65</v>
      </c>
      <c r="O437" s="169">
        <f t="shared" ca="1" si="114"/>
        <v>34.088371040723985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IFERROR(__xludf.DUMMYFUNCTION("IMPORTRANGE(""https://docs.google.com/spreadsheets/d/1XL5vhW3sbDhbH9Cz0tuDiY8C3ctxq1tqvaCgkFb8cCA/edit?usp=sharing"",""นครพนม!M334"")"),37667.65)</f>
        <v>37667.65</v>
      </c>
      <c r="O439" s="169">
        <f t="shared" ca="1" si="114"/>
        <v>34.088371040723985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IFERROR(__xludf.DUMMYFUNCTION("IMPORTRANGE(""https://docs.google.com/spreadsheets/d/1XL5vhW3sbDhbH9Cz0tuDiY8C3ctxq1tqvaCgkFb8cCA/edit?usp=sharing"",""นครพนม!M335"")"),37667.65)</f>
        <v>37667.65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IFERROR(__xludf.DUMMYFUNCTION("IMPORTRANGE(""https://docs.google.com/spreadsheets/d/1XL5vhW3sbDhbH9Cz0tuDiY8C3ctxq1tqvaCgkFb8cCA/edit?usp=sharing"",""นครพนม!M350"")"),72990)</f>
        <v>72990</v>
      </c>
      <c r="O455" s="373">
        <f t="shared" ref="O455:O459" ca="1" si="116">+IF(L455&gt;0,N455*100/L455,0)</f>
        <v>26.66798198020453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IFERROR(__xludf.DUMMYFUNCTION("IMPORTRANGE(""https://docs.google.com/spreadsheets/d/1XL5vhW3sbDhbH9Cz0tuDiY8C3ctxq1tqvaCgkFb8cCA/edit?usp=sharing"",""นครพนม!M352"")"),72990)</f>
        <v>72990</v>
      </c>
      <c r="O457" s="169">
        <f t="shared" ca="1" si="116"/>
        <v>26.66798198020453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IFERROR(__xludf.DUMMYFUNCTION("IMPORTRANGE(""https://docs.google.com/spreadsheets/d/1XL5vhW3sbDhbH9Cz0tuDiY8C3ctxq1tqvaCgkFb8cCA/edit?usp=sharing"",""นครพนม!M354"")"),72990)</f>
        <v>72990</v>
      </c>
      <c r="O459" s="169">
        <f t="shared" ca="1" si="116"/>
        <v>26.66798198020453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IFERROR(__xludf.DUMMYFUNCTION("IMPORTRANGE(""https://docs.google.com/spreadsheets/d/1XL5vhW3sbDhbH9Cz0tuDiY8C3ctxq1tqvaCgkFb8cCA/edit?usp=sharing"",""นครพนม!M358"")"),72990)</f>
        <v>72990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IFERROR(__xludf.DUMMYFUNCTION("IMPORTRANGE(""https://docs.google.com/spreadsheets/d/1XL5vhW3sbDhbH9Cz0tuDiY8C3ctxq1tqvaCgkFb8cCA/edit?usp=sharing"",""นครพนม!J359"")"),24858)</f>
        <v>24858</v>
      </c>
      <c r="K464" s="269">
        <f t="shared" ref="K464:K515" ca="1" si="117">IF(I464&gt;0,J464*100/I464,0)</f>
        <v>83.573157611619152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IFERROR(__xludf.DUMMYFUNCTION("IMPORTRANGE(""https://docs.google.com/spreadsheets/d/1XL5vhW3sbDhbH9Cz0tuDiY8C3ctxq1tqvaCgkFb8cCA/edit?usp=sharing"",""นครพนม!J392"")"),662)</f>
        <v>662</v>
      </c>
      <c r="K497" s="444">
        <f t="shared" ca="1" si="117"/>
        <v>31.857555341674686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IFERROR(__xludf.DUMMYFUNCTION("IMPORTRANGE(""https://docs.google.com/spreadsheets/d/1XL5vhW3sbDhbH9Cz0tuDiY8C3ctxq1tqvaCgkFb8cCA/edit?usp=sharing"",""นครพนม!J393"")"),662)</f>
        <v>662</v>
      </c>
      <c r="K498" s="202">
        <f t="shared" ca="1" si="117"/>
        <v>31.857555341674686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IFERROR(__xludf.DUMMYFUNCTION("IMPORTRANGE(""https://docs.google.com/spreadsheets/d/1XL5vhW3sbDhbH9Cz0tuDiY8C3ctxq1tqvaCgkFb8cCA/edit?usp=sharing"",""นครพนม!J394"")"),107)</f>
        <v>107</v>
      </c>
      <c r="K499" s="202">
        <f t="shared" ca="1" si="117"/>
        <v>39.92537313432836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IFERROR(__xludf.DUMMYFUNCTION("IMPORTRANGE(""https://docs.google.com/spreadsheets/d/1XL5vhW3sbDhbH9Cz0tuDiY8C3ctxq1tqvaCgkFb8cCA/edit?usp=sharing"",""นครพนม!J395"")"),662)</f>
        <v>662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IFERROR(__xludf.DUMMYFUNCTION("IMPORTRANGE(""https://docs.google.com/spreadsheets/d/1XL5vhW3sbDhbH9Cz0tuDiY8C3ctxq1tqvaCgkFb8cCA/edit?usp=sharing"",""นครพนม!J396"")"),107)</f>
        <v>107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IFERROR(__xludf.DUMMYFUNCTION("IMPORTRANGE(""https://docs.google.com/spreadsheets/d/1XL5vhW3sbDhbH9Cz0tuDiY8C3ctxq1tqvaCgkFb8cCA/edit?usp=sharing"",""นครพนม!J397"")"),641)</f>
        <v>641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IFERROR(__xludf.DUMMYFUNCTION("IMPORTRANGE(""https://docs.google.com/spreadsheets/d/1XL5vhW3sbDhbH9Cz0tuDiY8C3ctxq1tqvaCgkFb8cCA/edit?usp=sharing"",""นครพนม!J398"")"),103)</f>
        <v>103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IFERROR(__xludf.DUMMYFUNCTION("IMPORTRANGE(""https://docs.google.com/spreadsheets/d/1XL5vhW3sbDhbH9Cz0tuDiY8C3ctxq1tqvaCgkFb8cCA/edit?usp=sharing"",""นครพนม!J399"")"),21)</f>
        <v>21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IFERROR(__xludf.DUMMYFUNCTION("IMPORTRANGE(""https://docs.google.com/spreadsheets/d/1XL5vhW3sbDhbH9Cz0tuDiY8C3ctxq1tqvaCgkFb8cCA/edit?usp=sharing"",""นครพนม!J400"")"),4)</f>
        <v>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IFERROR(__xludf.DUMMYFUNCTION("IMPORTRANGE(""https://docs.google.com/spreadsheets/d/1XL5vhW3sbDhbH9Cz0tuDiY8C3ctxq1tqvaCgkFb8cCA/edit?usp=sharing"",""นครพนม!J459"")"),1943)</f>
        <v>1943</v>
      </c>
      <c r="K564" s="372">
        <f ca="1">IF(I564&gt;0,J564*100/I564,0)</f>
        <v>161.91666666666666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IFERROR(__xludf.DUMMYFUNCTION("IMPORTRANGE(""https://docs.google.com/spreadsheets/d/1XL5vhW3sbDhbH9Cz0tuDiY8C3ctxq1tqvaCgkFb8cCA/edit?usp=sharing"",""นครพนม!M459"")"),64416.16)</f>
        <v>64416.160000000003</v>
      </c>
      <c r="O564" s="373">
        <f t="shared" ref="O564:O568" ca="1" si="122">+IF(L564&gt;0,N564*100/L564,0)</f>
        <v>50.137110834371107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IFERROR(__xludf.DUMMYFUNCTION("IMPORTRANGE(""https://docs.google.com/spreadsheets/d/1XL5vhW3sbDhbH9Cz0tuDiY8C3ctxq1tqvaCgkFb8cCA/edit?usp=sharing"",""นครพนม!M461"")"),64416.16)</f>
        <v>64416.160000000003</v>
      </c>
      <c r="O566" s="169">
        <f t="shared" ca="1" si="122"/>
        <v>50.137110834371107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IFERROR(__xludf.DUMMYFUNCTION("IMPORTRANGE(""https://docs.google.com/spreadsheets/d/1XL5vhW3sbDhbH9Cz0tuDiY8C3ctxq1tqvaCgkFb8cCA/edit?usp=sharing"",""นครพนม!M463"")"),64416.16)</f>
        <v>64416.160000000003</v>
      </c>
      <c r="O568" s="169">
        <f t="shared" ca="1" si="122"/>
        <v>50.137110834371107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IFERROR(__xludf.DUMMYFUNCTION("IMPORTRANGE(""https://docs.google.com/spreadsheets/d/1XL5vhW3sbDhbH9Cz0tuDiY8C3ctxq1tqvaCgkFb8cCA/edit?usp=sharing"",""นครพนม!M466"")"),63516.16)</f>
        <v>63516.160000000003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IFERROR(__xludf.DUMMYFUNCTION("IMPORTRANGE(""https://docs.google.com/spreadsheets/d/1XL5vhW3sbDhbH9Cz0tuDiY8C3ctxq1tqvaCgkFb8cCA/edit?usp=sharing"",""นครพนม!J468"")"),1943)</f>
        <v>1943</v>
      </c>
      <c r="K573" s="202">
        <f ca="1">IF(I573&gt;0,J573*100/I573,0)</f>
        <v>161.91666666666666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IFERROR(__xludf.DUMMYFUNCTION("IMPORTRANGE(""https://docs.google.com/spreadsheets/d/1XL5vhW3sbDhbH9Cz0tuDiY8C3ctxq1tqvaCgkFb8cCA/edit?usp=sharing"",""นครพนม!J472"")"),1805)</f>
        <v>1805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0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IFERROR(__xludf.DUMMYFUNCTION("IMPORTRANGE(""https://docs.google.com/spreadsheets/d/1XL5vhW3sbDhbH9Cz0tuDiY8C3ctxq1tqvaCgkFb8cCA/edit?usp=sharing"",""นครพนม!J523"")"),1618081.55)</f>
        <v>1618081.55</v>
      </c>
      <c r="K628" s="343">
        <f t="shared" ref="K628:K635" ca="1" si="129">IF(I628&gt;0,J628*100/I628,0)</f>
        <v>73.721124599260676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IFERROR(__xludf.DUMMYFUNCTION("IMPORTRANGE(""https://docs.google.com/spreadsheets/d/1XL5vhW3sbDhbH9Cz0tuDiY8C3ctxq1tqvaCgkFb8cCA/edit?usp=sharing"",""นครพนม!J524"")"),158)</f>
        <v>158</v>
      </c>
      <c r="K629" s="343">
        <f t="shared" ca="1" si="129"/>
        <v>73.831775700934585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IFERROR(__xludf.DUMMYFUNCTION("IMPORTRANGE(""https://docs.google.com/spreadsheets/d/1XL5vhW3sbDhbH9Cz0tuDiY8C3ctxq1tqvaCgkFb8cCA/edit?usp=sharing"",""นครพนม!J525"")"),507124.76)</f>
        <v>507124.76</v>
      </c>
      <c r="K630" s="343">
        <f t="shared" ca="1" si="129"/>
        <v>16.194311261883048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IFERROR(__xludf.DUMMYFUNCTION("IMPORTRANGE(""https://docs.google.com/spreadsheets/d/1XL5vhW3sbDhbH9Cz0tuDiY8C3ctxq1tqvaCgkFb8cCA/edit?usp=sharing"",""นครพนม!J526"")"),80)</f>
        <v>80</v>
      </c>
      <c r="K631" s="343">
        <f t="shared" ca="1" si="129"/>
        <v>55.555555555555557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IFERROR(__xludf.DUMMYFUNCTION("IMPORTRANGE(""https://docs.google.com/spreadsheets/d/1XL5vhW3sbDhbH9Cz0tuDiY8C3ctxq1tqvaCgkFb8cCA/edit?usp=sharing"",""นครพนม!J527"")"),78260.4)</f>
        <v>78260.399999999994</v>
      </c>
      <c r="K632" s="343">
        <f t="shared" ca="1" si="129"/>
        <v>38.405595862031667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IFERROR(__xludf.DUMMYFUNCTION("IMPORTRANGE(""https://docs.google.com/spreadsheets/d/1XL5vhW3sbDhbH9Cz0tuDiY8C3ctxq1tqvaCgkFb8cCA/edit?usp=sharing"",""นครพนม!J528"")"),7)</f>
        <v>7</v>
      </c>
      <c r="K633" s="343">
        <f t="shared" ca="1" si="129"/>
        <v>43.75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IFERROR(__xludf.DUMMYFUNCTION("IMPORTRANGE(""https://docs.google.com/spreadsheets/d/1XL5vhW3sbDhbH9Cz0tuDiY8C3ctxq1tqvaCgkFb8cCA/edit?usp=sharing"",""นครพนม!J530"")"),90)</f>
        <v>90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4240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4240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4240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IFERROR(__xludf.DUMMYFUNCTION("IMPORTRANGE(""https://docs.google.com/spreadsheets/d/1XL5vhW3sbDhbH9Cz0tuDiY8C3ctxq1tqvaCgkFb8cCA/edit#gid=346597447"",""นครพนม!J541"")"),0)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IFERROR(__xludf.DUMMYFUNCTION("IMPORTRANGE(""https://docs.google.com/spreadsheets/d/1XL5vhW3sbDhbH9Cz0tuDiY8C3ctxq1tqvaCgkFb8cCA/edit#gid=346597447"",""นครพนม!J542"")"),0)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IFERROR(__xludf.DUMMYFUNCTION("IMPORTRANGE(""https://docs.google.com/spreadsheets/d/1XL5vhW3sbDhbH9Cz0tuDiY8C3ctxq1tqvaCgkFb8cCA/edit#gid=346597447"",""นครพนม!I543"")"),35)</f>
        <v>35</v>
      </c>
      <c r="J648" s="585">
        <f ca="1">IFERROR(__xludf.DUMMYFUNCTION("IMPORTRANGE(""https://docs.google.com/spreadsheets/d/1XL5vhW3sbDhbH9Cz0tuDiY8C3ctxq1tqvaCgkFb8cCA/edit#gid=346597447"",""นครพนม!J543"")"),0)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IFERROR(__xludf.DUMMYFUNCTION("IMPORTRANGE(""https://docs.google.com/spreadsheets/d/1XL5vhW3sbDhbH9Cz0tuDiY8C3ctxq1tqvaCgkFb8cCA/edit#gid=346597447"",""นครพนม!L543"")"),2800)</f>
        <v>2800</v>
      </c>
      <c r="M648" s="570"/>
      <c r="N648" s="587">
        <f ca="1">IFERROR(__xludf.DUMMYFUNCTION("IMPORTRANGE(""https://docs.google.com/spreadsheets/d/1XL5vhW3sbDhbH9Cz0tuDiY8C3ctxq1tqvaCgkFb8cCA/edit#gid=346597447"",""นครพนม!M543"")"),0)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IFERROR(__xludf.DUMMYFUNCTION("IMPORTRANGE(""https://docs.google.com/spreadsheets/d/1XL5vhW3sbDhbH9Cz0tuDiY8C3ctxq1tqvaCgkFb8cCA/edit#gid=346597447"",""นครพนม!I544"")"),12)</f>
        <v>12</v>
      </c>
      <c r="J649" s="585">
        <f ca="1">IFERROR(__xludf.DUMMYFUNCTION("IMPORTRANGE(""https://docs.google.com/spreadsheets/d/1XL5vhW3sbDhbH9Cz0tuDiY8C3ctxq1tqvaCgkFb8cCA/edit#gid=346597447"",""นครพนม!J544"")"),3)</f>
        <v>3</v>
      </c>
      <c r="K649" s="586">
        <f t="shared" ca="1" si="131"/>
        <v>25</v>
      </c>
      <c r="L649" s="571">
        <f ca="1">IFERROR(__xludf.DUMMYFUNCTION("IMPORTRANGE(""https://docs.google.com/spreadsheets/d/1XL5vhW3sbDhbH9Cz0tuDiY8C3ctxq1tqvaCgkFb8cCA/edit#gid=346597447"",""นครพนม!L544"")"),1440)</f>
        <v>1440</v>
      </c>
      <c r="M649" s="570"/>
      <c r="N649" s="587">
        <f ca="1">IFERROR(__xludf.DUMMYFUNCTION("IMPORTRANGE(""https://docs.google.com/spreadsheets/d/1XL5vhW3sbDhbH9Cz0tuDiY8C3ctxq1tqvaCgkFb8cCA/edit#gid=346597447"",""นครพนม!M544"")"),0)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IFERROR(__xludf.DUMMYFUNCTION("IMPORTRANGE(""https://docs.google.com/spreadsheets/d/1XL5vhW3sbDhbH9Cz0tuDiY8C3ctxq1tqvaCgkFb8cCA/edit#gid=346597447"",""นครพนม!I545"")"),0)</f>
        <v>0</v>
      </c>
      <c r="J650" s="585">
        <f ca="1">IFERROR(__xludf.DUMMYFUNCTION("IMPORTRANGE(""https://docs.google.com/spreadsheets/d/1XL5vhW3sbDhbH9Cz0tuDiY8C3ctxq1tqvaCgkFb8cCA/edit#gid=346597447"",""นครพนม!J545"")"),0)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IFERROR(__xludf.DUMMYFUNCTION("IMPORTRANGE(""https://docs.google.com/spreadsheets/d/1XL5vhW3sbDhbH9Cz0tuDiY8C3ctxq1tqvaCgkFb8cCA/edit#gid=346597447"",""นครพนม!L545"")"),0)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IFERROR(__xludf.DUMMYFUNCTION("IMPORTRANGE(""https://docs.google.com/spreadsheets/d/1XL5vhW3sbDhbH9Cz0tuDiY8C3ctxq1tqvaCgkFb8cCA/edit#gid=346597447"",""นครพนม!M545"")"),0)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IFERROR(__xludf.DUMMYFUNCTION("IMPORTRANGE(""https://docs.google.com/spreadsheets/d/1XL5vhW3sbDhbH9Cz0tuDiY8C3ctxq1tqvaCgkFb8cCA/edit#gid=346597447"",""นครพนม!I546"")"),0)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IFERROR(__xludf.DUMMYFUNCTION("IMPORTRANGE(""https://docs.google.com/spreadsheets/d/1XL5vhW3sbDhbH9Cz0tuDiY8C3ctxq1tqvaCgkFb8cCA/edit#gid=346597447"",""นครพนม!L546"")"),0)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IFERROR(__xludf.DUMMYFUNCTION("IMPORTRANGE(""https://docs.google.com/spreadsheets/d/1XL5vhW3sbDhbH9Cz0tuDiY8C3ctxq1tqvaCgkFb8cCA/edit#gid=346597447"",""นครพนม!M546"")"),0)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IFERROR(__xludf.DUMMYFUNCTION("IMPORTRANGE(""https://docs.google.com/spreadsheets/d/1XL5vhW3sbDhbH9Cz0tuDiY8C3ctxq1tqvaCgkFb8cCA/edit#gid=346597447"",""นครพนม!J547"")"),0)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IFERROR(__xludf.DUMMYFUNCTION("IMPORTRANGE(""https://docs.google.com/spreadsheets/d/1XL5vhW3sbDhbH9Cz0tuDiY8C3ctxq1tqvaCgkFb8cCA/edit#gid=346597447"",""นครพนม!J548"")"),0)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IFERROR(__xludf.DUMMYFUNCTION("IMPORTRANGE(""https://docs.google.com/spreadsheets/d/1XL5vhW3sbDhbH9Cz0tuDiY8C3ctxq1tqvaCgkFb8cCA/edit#gid=346597447"",""นครพนม!J550"")"),0)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IFERROR(__xludf.DUMMYFUNCTION("IMPORTRANGE(""https://docs.google.com/spreadsheets/d/1XL5vhW3sbDhbH9Cz0tuDiY8C3ctxq1tqvaCgkFb8cCA/edit#gid=346597447"",""นครพนม!J551"")"),0)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IFERROR(__xludf.DUMMYFUNCTION("IMPORTRANGE(""https://docs.google.com/spreadsheets/d/1XL5vhW3sbDhbH9Cz0tuDiY8C3ctxq1tqvaCgkFb8cCA/edit#gid=346597447"",""นครพนม!J552"")"),0)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IFERROR(__xludf.DUMMYFUNCTION("IMPORTRANGE(""https://docs.google.com/spreadsheets/d/1XL5vhW3sbDhbH9Cz0tuDiY8C3ctxq1tqvaCgkFb8cCA/edit#gid=346597447"",""นครพนม!J553"")"),0)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IFERROR(__xludf.DUMMYFUNCTION("IMPORTRANGE(""https://docs.google.com/spreadsheets/d/1XL5vhW3sbDhbH9Cz0tuDiY8C3ctxq1tqvaCgkFb8cCA/edit#gid=346597447"",""นครพนม!J554"")"),0)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IFERROR(__xludf.DUMMYFUNCTION("IMPORTRANGE(""https://docs.google.com/spreadsheets/d/1XL5vhW3sbDhbH9Cz0tuDiY8C3ctxq1tqvaCgkFb8cCA/edit#gid=346597447"",""นครพนม!J555"")"),0)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IFERROR(__xludf.DUMMYFUNCTION("IMPORTRANGE(""https://docs.google.com/spreadsheets/d/1XL5vhW3sbDhbH9Cz0tuDiY8C3ctxq1tqvaCgkFb8cCA/edit#gid=346597447"",""นครพนม!J556"")"),0)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IFERROR(__xludf.DUMMYFUNCTION("IMPORTRANGE(""https://docs.google.com/spreadsheets/d/1XL5vhW3sbDhbH9Cz0tuDiY8C3ctxq1tqvaCgkFb8cCA/edit#gid=346597447"",""นครพนม!L556"")"),0)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IFERROR(__xludf.DUMMYFUNCTION("IMPORTRANGE(""https://docs.google.com/spreadsheets/d/1XL5vhW3sbDhbH9Cz0tuDiY8C3ctxq1tqvaCgkFb8cCA/edit#gid=346597447"",""นครพนม!M556"")"),0)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IFERROR(__xludf.DUMMYFUNCTION("IMPORTRANGE(""https://docs.google.com/spreadsheets/d/1XL5vhW3sbDhbH9Cz0tuDiY8C3ctxq1tqvaCgkFb8cCA/edit#gid=346597447"",""นครพนม!J557"")"),0)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IFERROR(__xludf.DUMMYFUNCTION("IMPORTRANGE(""https://docs.google.com/spreadsheets/d/1XL5vhW3sbDhbH9Cz0tuDiY8C3ctxq1tqvaCgkFb8cCA/edit#gid=346597447"",""นครพนม!I558"")"),0)</f>
        <v>0</v>
      </c>
      <c r="J663" s="585">
        <f ca="1">IFERROR(__xludf.DUMMYFUNCTION("IMPORTRANGE(""https://docs.google.com/spreadsheets/d/1XL5vhW3sbDhbH9Cz0tuDiY8C3ctxq1tqvaCgkFb8cCA/edit#gid=346597447"",""นครพนม!J558"")"),0)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IFERROR(__xludf.DUMMYFUNCTION("IMPORTRANGE(""https://docs.google.com/spreadsheets/d/1XL5vhW3sbDhbH9Cz0tuDiY8C3ctxq1tqvaCgkFb8cCA/edit#gid=346597447"",""นครพนม!I560"")"),0)</f>
        <v>0</v>
      </c>
      <c r="J665" s="585">
        <f ca="1">IFERROR(__xludf.DUMMYFUNCTION("IMPORTRANGE(""https://docs.google.com/spreadsheets/d/1XL5vhW3sbDhbH9Cz0tuDiY8C3ctxq1tqvaCgkFb8cCA/edit#gid=346597447"",""นครพนม!J560"")"),0)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IFERROR(__xludf.DUMMYFUNCTION("IMPORTRANGE(""https://docs.google.com/spreadsheets/d/1XL5vhW3sbDhbH9Cz0tuDiY8C3ctxq1tqvaCgkFb8cCA/edit#gid=346597447"",""นครพนม!L560"")"),0)</f>
        <v>0</v>
      </c>
      <c r="M665" s="570"/>
      <c r="N665" s="587">
        <f ca="1">IFERROR(__xludf.DUMMYFUNCTION("IMPORTRANGE(""https://docs.google.com/spreadsheets/d/1XL5vhW3sbDhbH9Cz0tuDiY8C3ctxq1tqvaCgkFb8cCA/edit#gid=346597447"",""นครพนม!M560"")"),0)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IFERROR(__xludf.DUMMYFUNCTION("IMPORTRANGE(""https://docs.google.com/spreadsheets/d/1XL5vhW3sbDhbH9Cz0tuDiY8C3ctxq1tqvaCgkFb8cCA/edit#gid=346597447"",""นครพนม!J561"")"),0)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IFERROR(__xludf.DUMMYFUNCTION("IMPORTRANGE(""https://docs.google.com/spreadsheets/d/1XL5vhW3sbDhbH9Cz0tuDiY8C3ctxq1tqvaCgkFb8cCA/edit#gid=346597447"",""นครพนม!J562"")"),0)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IFERROR(__xludf.DUMMYFUNCTION("IMPORTRANGE(""https://docs.google.com/spreadsheets/d/1XL5vhW3sbDhbH9Cz0tuDiY8C3ctxq1tqvaCgkFb8cCA/edit#gid=346597447"",""นครพนม!I563"")"),0)</f>
        <v>0</v>
      </c>
      <c r="J668" s="585">
        <f ca="1">IFERROR(__xludf.DUMMYFUNCTION("IMPORTRANGE(""https://docs.google.com/spreadsheets/d/1XL5vhW3sbDhbH9Cz0tuDiY8C3ctxq1tqvaCgkFb8cCA/edit#gid=346597447"",""นครพนม!J563"")"),0)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IFERROR(__xludf.DUMMYFUNCTION("IMPORTRANGE(""https://docs.google.com/spreadsheets/d/1XL5vhW3sbDhbH9Cz0tuDiY8C3ctxq1tqvaCgkFb8cCA/edit#gid=346597447"",""นครพนม!L563"")"),0)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IFERROR(__xludf.DUMMYFUNCTION("IMPORTRANGE(""https://docs.google.com/spreadsheets/d/1XL5vhW3sbDhbH9Cz0tuDiY8C3ctxq1tqvaCgkFb8cCA/edit#gid=346597447"",""นครพนม!M563"")"),0)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IFERROR(__xludf.DUMMYFUNCTION("IMPORTRANGE(""https://docs.google.com/spreadsheets/d/1XL5vhW3sbDhbH9Cz0tuDiY8C3ctxq1tqvaCgkFb8cCA/edit#gid=346597447"",""นครพนม!J564"")"),0)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IFERROR(__xludf.DUMMYFUNCTION("IMPORTRANGE(""https://docs.google.com/spreadsheets/d/1XL5vhW3sbDhbH9Cz0tuDiY8C3ctxq1tqvaCgkFb8cCA/edit#gid=346597447"",""นครพนม!J565"")"),0)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IFERROR(__xludf.DUMMYFUNCTION("IMPORTRANGE(""https://docs.google.com/spreadsheets/d/1XL5vhW3sbDhbH9Cz0tuDiY8C3ctxq1tqvaCgkFb8cCA/edit#gid=346597447"",""นครพนม!I566"")"),0)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IFERROR(__xludf.DUMMYFUNCTION("IMPORTRANGE(""https://docs.google.com/spreadsheets/d/1XL5vhW3sbDhbH9Cz0tuDiY8C3ctxq1tqvaCgkFb8cCA/edit#gid=346597447"",""นครพนม!L566"")"),0)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IFERROR(__xludf.DUMMYFUNCTION("IMPORTRANGE(""https://docs.google.com/spreadsheets/d/1XL5vhW3sbDhbH9Cz0tuDiY8C3ctxq1tqvaCgkFb8cCA/edit#gid=346597447"",""นครพนม!M566"")"),0)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IFERROR(__xludf.DUMMYFUNCTION("IMPORTRANGE(""https://docs.google.com/spreadsheets/d/1XL5vhW3sbDhbH9Cz0tuDiY8C3ctxq1tqvaCgkFb8cCA/edit#gid=346597447"",""นครพนม!J567"")"),0)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IFERROR(__xludf.DUMMYFUNCTION("IMPORTRANGE(""https://docs.google.com/spreadsheets/d/1XL5vhW3sbDhbH9Cz0tuDiY8C3ctxq1tqvaCgkFb8cCA/edit#gid=346597447"",""นครพนม!J568"")"),0)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IFERROR(__xludf.DUMMYFUNCTION("IMPORTRANGE(""https://docs.google.com/spreadsheets/d/1XL5vhW3sbDhbH9Cz0tuDiY8C3ctxq1tqvaCgkFb8cCA/edit#gid=346597447"",""นครพนม!J569"")"),0)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IFERROR(__xludf.DUMMYFUNCTION("IMPORTRANGE(""https://docs.google.com/spreadsheets/d/1XL5vhW3sbDhbH9Cz0tuDiY8C3ctxq1tqvaCgkFb8cCA/edit#gid=346597447"",""นครพนม!J570"")"),0)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IFERROR(__xludf.DUMMYFUNCTION("IMPORTRANGE(""https://docs.google.com/spreadsheets/d/1XL5vhW3sbDhbH9Cz0tuDiY8C3ctxq1tqvaCgkFb8cCA/edit#gid=346597447"",""นครพนม!J571"")"),0)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IFERROR(__xludf.DUMMYFUNCTION("IMPORTRANGE(""https://docs.google.com/spreadsheets/d/1XL5vhW3sbDhbH9Cz0tuDiY8C3ctxq1tqvaCgkFb8cCA/edit#gid=346597447"",""นครพนม!J572"")"),0)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268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10591906</v>
      </c>
      <c r="M8" s="23">
        <f t="shared" ca="1" si="0"/>
        <v>5081437</v>
      </c>
      <c r="N8" s="23">
        <f t="shared" ca="1" si="0"/>
        <v>7054429.9199999999</v>
      </c>
      <c r="O8" s="22">
        <f t="shared" ref="O8:O16" ca="1" si="1">IF(L8&gt;0,N8*100/L8,0)</f>
        <v>66.602082004881836</v>
      </c>
      <c r="P8" s="22">
        <f t="shared" ref="P8:P16" ca="1" si="2">IF(M8&gt;0,N8*100/M8,0)</f>
        <v>138.82746002754732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10591906</v>
      </c>
      <c r="M10" s="30">
        <f t="shared" ca="1" si="4"/>
        <v>5081437</v>
      </c>
      <c r="N10" s="30">
        <f t="shared" ca="1" si="4"/>
        <v>7054429.9199999999</v>
      </c>
      <c r="O10" s="29">
        <f t="shared" ca="1" si="1"/>
        <v>66.602082004881836</v>
      </c>
      <c r="P10" s="29">
        <f t="shared" ca="1" si="2"/>
        <v>138.82746002754732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10359106</v>
      </c>
      <c r="M12" s="38">
        <f t="shared" ca="1" si="6"/>
        <v>4848637</v>
      </c>
      <c r="N12" s="38">
        <f t="shared" ca="1" si="6"/>
        <v>6821629.9199999999</v>
      </c>
      <c r="O12" s="38">
        <f t="shared" ca="1" si="1"/>
        <v>65.851531203561393</v>
      </c>
      <c r="P12" s="38">
        <f t="shared" ca="1" si="2"/>
        <v>140.69170201852603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7533806</v>
      </c>
      <c r="M14" s="38">
        <f t="shared" si="8"/>
        <v>0</v>
      </c>
      <c r="N14" s="38">
        <f t="shared" ca="1" si="8"/>
        <v>2604209.85</v>
      </c>
      <c r="O14" s="38">
        <f t="shared" ca="1" si="1"/>
        <v>34.566988451786521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5081437</v>
      </c>
      <c r="N18" s="23">
        <f t="shared" ca="1" si="11"/>
        <v>4450220.07</v>
      </c>
      <c r="O18" s="22">
        <f t="shared" ref="O18:O20" ca="1" si="12">IF(L18&gt;0,N18*100/L18,0)</f>
        <v>73.443428169690492</v>
      </c>
      <c r="P18" s="22">
        <f t="shared" ref="P18:P26" ca="1" si="13">IF(M18&gt;0,N18*100/M18,0)</f>
        <v>87.5779837475108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5081437</v>
      </c>
      <c r="N20" s="30">
        <f t="shared" ca="1" si="15"/>
        <v>4450220.07</v>
      </c>
      <c r="O20" s="29">
        <f t="shared" ca="1" si="12"/>
        <v>73.443428169690492</v>
      </c>
      <c r="P20" s="29">
        <f t="shared" ca="1" si="13"/>
        <v>87.5779837475108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4848637</v>
      </c>
      <c r="N22" s="38">
        <f t="shared" ca="1" si="18"/>
        <v>4217420.07</v>
      </c>
      <c r="O22" s="38">
        <f t="shared" ca="1" si="17"/>
        <v>72.382365828353997</v>
      </c>
      <c r="P22" s="38">
        <f t="shared" ca="1" si="13"/>
        <v>86.981559353690528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4532521</v>
      </c>
      <c r="M28" s="23">
        <f t="shared" si="23"/>
        <v>0</v>
      </c>
      <c r="N28" s="23">
        <f t="shared" ca="1" si="23"/>
        <v>2604209.85</v>
      </c>
      <c r="O28" s="22">
        <f t="shared" ref="O28:O30" ca="1" si="24">IF(L28&gt;0,N28*100/L28,0)</f>
        <v>57.456101141064764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4532521</v>
      </c>
      <c r="M30" s="30">
        <f t="shared" si="27"/>
        <v>0</v>
      </c>
      <c r="N30" s="30">
        <f t="shared" ca="1" si="27"/>
        <v>2604209.85</v>
      </c>
      <c r="O30" s="29">
        <f t="shared" ca="1" si="24"/>
        <v>57.456101141064764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4532521</v>
      </c>
      <c r="M32" s="38">
        <f t="shared" si="30"/>
        <v>0</v>
      </c>
      <c r="N32" s="38">
        <f t="shared" ca="1" si="30"/>
        <v>2604209.85</v>
      </c>
      <c r="O32" s="38">
        <f t="shared" ca="1" si="29"/>
        <v>57.456101141064764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4532521</v>
      </c>
      <c r="M34" s="38">
        <f t="shared" si="32"/>
        <v>0</v>
      </c>
      <c r="N34" s="38">
        <f t="shared" ca="1" si="32"/>
        <v>2604209.85</v>
      </c>
      <c r="O34" s="38">
        <f t="shared" ca="1" si="29"/>
        <v>57.456101141064764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5081437</v>
      </c>
      <c r="N37" s="54">
        <f t="shared" ca="1" si="33"/>
        <v>4450220.07</v>
      </c>
      <c r="O37" s="55">
        <f t="shared" ca="1" si="29"/>
        <v>73.443428169690492</v>
      </c>
      <c r="P37" s="55">
        <f t="shared" ca="1" si="25"/>
        <v>87.5779837475108</v>
      </c>
    </row>
    <row r="38" spans="1:16" ht="21.75" customHeight="1" x14ac:dyDescent="0.45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922020</v>
      </c>
      <c r="N41" s="78">
        <f t="shared" ca="1" si="34"/>
        <v>886380.07</v>
      </c>
      <c r="O41" s="77">
        <f t="shared" ref="O41:O43" ca="1" si="35">IF(L41&gt;0,N41*100/L41,0)</f>
        <v>76.936035934380698</v>
      </c>
      <c r="P41" s="77">
        <f t="shared" ref="P41:P43" ca="1" si="36">IF(M41&gt;0,N41*100/M41,0)</f>
        <v>96.134581679356202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922020</v>
      </c>
      <c r="N43" s="78">
        <f t="shared" ca="1" si="38"/>
        <v>886380.07</v>
      </c>
      <c r="O43" s="77">
        <f t="shared" ca="1" si="35"/>
        <v>76.936035934380698</v>
      </c>
      <c r="P43" s="77">
        <f t="shared" ca="1" si="36"/>
        <v>96.134581679356202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IFERROR(__xludf.DUMMYFUNCTION("IMPORTRANGE(""https://docs.google.com/spreadsheets/d/1Yj_ptqi66GCucihVvJfMjLAmec39IyEx_6qawtMGysU/edit?usp=sharing"",""สบก!Q42"")"),874020)</f>
        <v>874020</v>
      </c>
      <c r="N45" s="49">
        <f ca="1">IFERROR(__xludf.DUMMYFUNCTION("IMPORTRANGE(""https://docs.google.com/spreadsheets/d/1Yj_ptqi66GCucihVvJfMjLAmec39IyEx_6qawtMGysU/edit?usp=sharing"",""สบก!R42"")"),838380.07)</f>
        <v>838380.07</v>
      </c>
      <c r="O45" s="38">
        <f ca="1">IF(L45&gt;0,N45*100/L45,0)</f>
        <v>75.933345711439188</v>
      </c>
      <c r="P45" s="38">
        <f ca="1">IF(M45&gt;0,N45*100/M45,0)</f>
        <v>95.922298116747896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474492</v>
      </c>
      <c r="N53" s="121">
        <f t="shared" ca="1" si="39"/>
        <v>462722</v>
      </c>
      <c r="O53" s="120">
        <f t="shared" ref="O53:O55" ca="1" si="40">IF(L53&gt;0,N53*100/L53,0)</f>
        <v>79.016734972677597</v>
      </c>
      <c r="P53" s="120">
        <f t="shared" ref="P53:P55" ca="1" si="41">IF(M53&gt;0,N53*100/M53,0)</f>
        <v>97.519452382758828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474492</v>
      </c>
      <c r="N55" s="121">
        <f t="shared" ca="1" si="43"/>
        <v>462722</v>
      </c>
      <c r="O55" s="120">
        <f t="shared" ca="1" si="40"/>
        <v>79.016734972677597</v>
      </c>
      <c r="P55" s="120">
        <f t="shared" ca="1" si="41"/>
        <v>97.519452382758828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IFERROR(__xludf.DUMMYFUNCTION("IMPORTRANGE(""https://docs.google.com/spreadsheets/d/1Yj_ptqi66GCucihVvJfMjLAmec39IyEx_6qawtMGysU/edit?usp=sharing"",""สบก!Z42"")"),474492)</f>
        <v>474492</v>
      </c>
      <c r="N57" s="49">
        <f ca="1">IFERROR(__xludf.DUMMYFUNCTION("IMPORTRANGE(""https://docs.google.com/spreadsheets/d/1Yj_ptqi66GCucihVvJfMjLAmec39IyEx_6qawtMGysU/edit?usp=sharing"",""สบก!AA42"")"),462722)</f>
        <v>462722</v>
      </c>
      <c r="O57" s="38">
        <f ca="1">IF(L57&gt;0,N57*100/L57,0)</f>
        <v>79.016734972677597</v>
      </c>
      <c r="P57" s="38">
        <f ca="1">IF(M57&gt;0,N57*100/M57,0)</f>
        <v>97.519452382758828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288330</v>
      </c>
      <c r="O94" s="151">
        <f t="shared" ref="O94:O96" ca="1" si="53">IF(L94&gt;0,N94*100/L94,0)</f>
        <v>91.019003724982639</v>
      </c>
      <c r="P94" s="151">
        <f t="shared" ref="P94:P96" ca="1" si="54">IF(M94&gt;0,N94*100/M94,0)</f>
        <v>97.443349836935397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288330</v>
      </c>
      <c r="O96" s="156">
        <f t="shared" ca="1" si="53"/>
        <v>91.019003724982639</v>
      </c>
      <c r="P96" s="156">
        <f t="shared" ca="1" si="54"/>
        <v>97.443349836935397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IFERROR(__xludf.DUMMYFUNCTION("IMPORTRANGE(""https://docs.google.com/spreadsheets/d/1Yj_ptqi66GCucihVvJfMjLAmec39IyEx_6qawtMGysU/edit?usp=sharing"",""สบก!AR42"")"),111095)</f>
        <v>111095</v>
      </c>
      <c r="N98" s="169">
        <f ca="1">IFERROR(__xludf.DUMMYFUNCTION("IMPORTRANGE(""https://docs.google.com/spreadsheets/d/1Yj_ptqi66GCucihVvJfMjLAmec39IyEx_6qawtMGysU/edit?usp=sharing"",""สบก!AS42"")"),103530)</f>
        <v>103530</v>
      </c>
      <c r="O98" s="169">
        <f ca="1">IF(L98&gt;0,N98*100/L98,0)</f>
        <v>78.443703591453257</v>
      </c>
      <c r="P98" s="169">
        <f ca="1">IF(M98&gt;0,N98*100/M98,0)</f>
        <v>93.190512624330523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450825</v>
      </c>
      <c r="N140" s="152">
        <f t="shared" ca="1" si="64"/>
        <v>407135.25</v>
      </c>
      <c r="O140" s="151">
        <f t="shared" ref="O140:O142" ca="1" si="65">IF(L140&gt;0,N140*100/L140,0)</f>
        <v>69.052790027137036</v>
      </c>
      <c r="P140" s="151">
        <f t="shared" ref="P140:P142" ca="1" si="66">IF(M140&gt;0,N140*100/M140,0)</f>
        <v>90.308933621693555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450825</v>
      </c>
      <c r="N142" s="157">
        <f t="shared" ca="1" si="68"/>
        <v>407135.25</v>
      </c>
      <c r="O142" s="156">
        <f t="shared" ca="1" si="65"/>
        <v>69.052790027137036</v>
      </c>
      <c r="P142" s="156">
        <f t="shared" ca="1" si="66"/>
        <v>90.308933621693555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IFERROR(__xludf.DUMMYFUNCTION("IMPORTRANGE(""https://docs.google.com/spreadsheets/d/1Yj_ptqi66GCucihVvJfMjLAmec39IyEx_6qawtMGysU/edit?usp=sharing"",""สบก!BJ42"")"),450825)</f>
        <v>450825</v>
      </c>
      <c r="N144" s="169">
        <f ca="1">IFERROR(__xludf.DUMMYFUNCTION("IMPORTRANGE(""https://docs.google.com/spreadsheets/d/1Yj_ptqi66GCucihVvJfMjLAmec39IyEx_6qawtMGysU/edit?usp=sharing"",""สบก!BK42"")"),407135.25)</f>
        <v>407135.25</v>
      </c>
      <c r="O144" s="169">
        <f ca="1">IF(L144&gt;0,N144*100/L144,0)</f>
        <v>69.052790027137036</v>
      </c>
      <c r="P144" s="169">
        <f ca="1">IF(M144&gt;0,N144*100/M144,0)</f>
        <v>90.308933621693555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IFERROR(__xludf.DUMMYFUNCTION("IMPORTRANGE(""https://docs.google.com/spreadsheets/d/1XL5vhW3sbDhbH9Cz0tuDiY8C3ctxq1tqvaCgkFb8cCA/edit?usp=sharing"",""นครราชสีมา!J84"")"),85)</f>
        <v>85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IFERROR(__xludf.DUMMYFUNCTION("IMPORTRANGE(""https://docs.google.com/spreadsheets/d/1XL5vhW3sbDhbH9Cz0tuDiY8C3ctxq1tqvaCgkFb8cCA/edit?usp=sharing"",""นครราชสีมา!J85"")"),85)</f>
        <v>85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270100</v>
      </c>
      <c r="N250" s="152">
        <f t="shared" ca="1" si="77"/>
        <v>205463.08</v>
      </c>
      <c r="O250" s="151">
        <f t="shared" ref="O250:O252" ca="1" si="78">IF(L250&gt;0,N250*100/L250,0)</f>
        <v>70.339979459089349</v>
      </c>
      <c r="P250" s="151">
        <f t="shared" ref="P250:P252" ca="1" si="79">IF(M250&gt;0,N250*100/M250,0)</f>
        <v>76.069263235838577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270100</v>
      </c>
      <c r="N252" s="157">
        <f t="shared" ca="1" si="81"/>
        <v>205463.08</v>
      </c>
      <c r="O252" s="156">
        <f t="shared" ca="1" si="78"/>
        <v>70.339979459089349</v>
      </c>
      <c r="P252" s="156">
        <f t="shared" ca="1" si="79"/>
        <v>76.069263235838577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IFERROR(__xludf.DUMMYFUNCTION("IMPORTRANGE(""https://docs.google.com/spreadsheets/d/1Yj_ptqi66GCucihVvJfMjLAmec39IyEx_6qawtMGysU/edit?usp=sharing"",""สบก!CB42"")"),270100)</f>
        <v>270100</v>
      </c>
      <c r="N254" s="169">
        <f ca="1">IFERROR(__xludf.DUMMYFUNCTION("IMPORTRANGE(""https://docs.google.com/spreadsheets/d/1Yj_ptqi66GCucihVvJfMjLAmec39IyEx_6qawtMGysU/edit?usp=sharing"",""สบก!CC42"")"),205463.08)</f>
        <v>205463.08</v>
      </c>
      <c r="O254" s="169">
        <f ca="1">IF(L254&gt;0,N254*100/L254,0)</f>
        <v>70.339979459089349</v>
      </c>
      <c r="P254" s="169">
        <f ca="1">IF(M254&gt;0,N254*100/M254,0)</f>
        <v>76.069263235838577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25290</v>
      </c>
      <c r="O271" s="151">
        <f t="shared" ref="O271:O273" ca="1" si="84">IF(L271&gt;0,N271*100/L271,0)</f>
        <v>34.361413043478258</v>
      </c>
      <c r="P271" s="151">
        <f t="shared" ref="P271:P273" ca="1" si="85">IF(M271&gt;0,N271*100/M271,0)</f>
        <v>76.63636363636364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25290</v>
      </c>
      <c r="O273" s="156">
        <f t="shared" ca="1" si="84"/>
        <v>34.361413043478258</v>
      </c>
      <c r="P273" s="156">
        <f t="shared" ca="1" si="85"/>
        <v>76.63636363636364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IFERROR(__xludf.DUMMYFUNCTION("IMPORTRANGE(""https://docs.google.com/spreadsheets/d/1Yj_ptqi66GCucihVvJfMjLAmec39IyEx_6qawtMGysU/edit?usp=sharing"",""สบก!CK42"")"),33000)</f>
        <v>33000</v>
      </c>
      <c r="N275" s="169">
        <f ca="1">IFERROR(__xludf.DUMMYFUNCTION("IMPORTRANGE(""https://docs.google.com/spreadsheets/d/1Yj_ptqi66GCucihVvJfMjLAmec39IyEx_6qawtMGysU/edit?usp=sharing"",""สบก!CL42"")"),25290)</f>
        <v>25290</v>
      </c>
      <c r="O275" s="169">
        <f ca="1">IF(L275&gt;0,N275*100/L275,0)</f>
        <v>34.361413043478258</v>
      </c>
      <c r="P275" s="169">
        <f ca="1">IF(M275&gt;0,N275*100/M275,0)</f>
        <v>76.63636363636364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54068</v>
      </c>
      <c r="O290" s="151">
        <f t="shared" ref="O290:O292" ca="1" si="89">IF(L290&gt;0,N290*100/L290,0)</f>
        <v>72.167645488521089</v>
      </c>
      <c r="P290" s="151">
        <f t="shared" ref="P290:P292" ca="1" si="90">IF(M290&gt;0,N290*100/M290,0)</f>
        <v>72.167645488521089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54068</v>
      </c>
      <c r="O292" s="156">
        <f t="shared" ca="1" si="89"/>
        <v>72.167645488521089</v>
      </c>
      <c r="P292" s="156">
        <f t="shared" ca="1" si="90"/>
        <v>72.167645488521089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IFERROR(__xludf.DUMMYFUNCTION("IMPORTRANGE(""https://docs.google.com/spreadsheets/d/1Yj_ptqi66GCucihVvJfMjLAmec39IyEx_6qawtMGysU/edit?usp=sharing"",""สบก!CU42"")"),54068)</f>
        <v>54068</v>
      </c>
      <c r="O294" s="169">
        <f ca="1">IF(L294&gt;0,N294*100/L294,0)</f>
        <v>72.167645488521089</v>
      </c>
      <c r="P294" s="169">
        <f ca="1">IF(M294&gt;0,N294*100/M294,0)</f>
        <v>72.167645488521089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335700</v>
      </c>
      <c r="N310" s="152">
        <f t="shared" ca="1" si="93"/>
        <v>230212.9</v>
      </c>
      <c r="O310" s="151">
        <f t="shared" ref="O310:O312" ca="1" si="94">IF(L310&gt;0,N310*100/L310,0)</f>
        <v>51.432730116175158</v>
      </c>
      <c r="P310" s="151">
        <f t="shared" ref="P310:P312" ca="1" si="95">IF(M310&gt;0,N310*100/M310,0)</f>
        <v>68.576973488233548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335700</v>
      </c>
      <c r="N312" s="157">
        <f t="shared" ca="1" si="97"/>
        <v>230212.9</v>
      </c>
      <c r="O312" s="156">
        <f t="shared" ca="1" si="94"/>
        <v>51.432730116175158</v>
      </c>
      <c r="P312" s="156">
        <f t="shared" ca="1" si="95"/>
        <v>68.576973488233548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IFERROR(__xludf.DUMMYFUNCTION("IMPORTRANGE(""https://docs.google.com/spreadsheets/d/1Yj_ptqi66GCucihVvJfMjLAmec39IyEx_6qawtMGysU/edit?usp=sharing"",""สบก!DC42"")"),335700)</f>
        <v>335700</v>
      </c>
      <c r="N314" s="169">
        <f ca="1">IFERROR(__xludf.DUMMYFUNCTION("IMPORTRANGE(""https://docs.google.com/spreadsheets/d/1Yj_ptqi66GCucihVvJfMjLAmec39IyEx_6qawtMGysU/edit?usp=sharing"",""สบก!DD42"")"),230212.9)</f>
        <v>230212.9</v>
      </c>
      <c r="O314" s="169">
        <f ca="1">IF(L314&gt;0,N314*100/L314,0)</f>
        <v>51.432730116175158</v>
      </c>
      <c r="P314" s="169">
        <f ca="1">IF(M314&gt;0,N314*100/M314,0)</f>
        <v>68.576973488233548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IFERROR(__xludf.DUMMYFUNCTION("IMPORTRANGE(""https://docs.google.com/spreadsheets/d/1XL5vhW3sbDhbH9Cz0tuDiY8C3ctxq1tqvaCgkFb8cCA/edit?usp=sharing"",""นครราชสีมา!J228"")"),993)</f>
        <v>993</v>
      </c>
      <c r="K328" s="318">
        <f ca="1">IF(I328&gt;0,J328*100/I328,0)</f>
        <v>64.064516129032256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2203360</v>
      </c>
      <c r="N329" s="152">
        <f t="shared" ca="1" si="98"/>
        <v>1869493.77</v>
      </c>
      <c r="O329" s="151">
        <f t="shared" ref="O329:O331" ca="1" si="99">IF(L329&gt;0,N329*100/L329,0)</f>
        <v>74.601899870708237</v>
      </c>
      <c r="P329" s="151">
        <f t="shared" ref="P329:P331" ca="1" si="100">IF(M329&gt;0,N329*100/M329,0)</f>
        <v>84.847404418705977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2203360</v>
      </c>
      <c r="N331" s="157">
        <f t="shared" ca="1" si="102"/>
        <v>1869493.77</v>
      </c>
      <c r="O331" s="156">
        <f t="shared" ca="1" si="99"/>
        <v>74.601899870708237</v>
      </c>
      <c r="P331" s="156">
        <f t="shared" ca="1" si="100"/>
        <v>84.847404418705977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IFERROR(__xludf.DUMMYFUNCTION("IMPORTRANGE(""https://docs.google.com/spreadsheets/d/1Yj_ptqi66GCucihVvJfMjLAmec39IyEx_6qawtMGysU/edit?usp=sharing"",""สบก!DL42"")"),2203360)</f>
        <v>2203360</v>
      </c>
      <c r="N333" s="169">
        <f ca="1">IFERROR(__xludf.DUMMYFUNCTION("IMPORTRANGE(""https://docs.google.com/spreadsheets/d/1Yj_ptqi66GCucihVvJfMjLAmec39IyEx_6qawtMGysU/edit?usp=sharing"",""สบก!DM42"")"),1869493.77)</f>
        <v>1869493.77</v>
      </c>
      <c r="O333" s="169">
        <f ca="1">IF(L333&gt;0,N333*100/L333,0)</f>
        <v>74.601899870708237</v>
      </c>
      <c r="P333" s="169">
        <f ca="1">IF(M333&gt;0,N333*100/M333,0)</f>
        <v>84.847404418705977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IFERROR(__xludf.DUMMYFUNCTION("IMPORTRANGE(""https://docs.google.com/spreadsheets/d/1XL5vhW3sbDhbH9Cz0tuDiY8C3ctxq1tqvaCgkFb8cCA/edit?usp=sharing"",""นครราชสีมา!J234"")"),1132)</f>
        <v>1132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IFERROR(__xludf.DUMMYFUNCTION("IMPORTRANGE(""https://docs.google.com/spreadsheets/d/1XL5vhW3sbDhbH9Cz0tuDiY8C3ctxq1tqvaCgkFb8cCA/edit?usp=sharing"",""นครราชสีมา!J235"")"),11357.0299999999)</f>
        <v>11357.029999999901</v>
      </c>
      <c r="K340" s="343">
        <f t="shared" ca="1" si="103"/>
        <v>72.801474358973721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IFERROR(__xludf.DUMMYFUNCTION("IMPORTRANGE(""https://docs.google.com/spreadsheets/d/1XL5vhW3sbDhbH9Cz0tuDiY8C3ctxq1tqvaCgkFb8cCA/edit?usp=sharing"",""นครราชสีมา!J236"")"),1524)</f>
        <v>1524</v>
      </c>
      <c r="K341" s="343">
        <f t="shared" ca="1" si="103"/>
        <v>98.322580645161295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IFERROR(__xludf.DUMMYFUNCTION("IMPORTRANGE(""https://docs.google.com/spreadsheets/d/1XL5vhW3sbDhbH9Cz0tuDiY8C3ctxq1tqvaCgkFb8cCA/edit?usp=sharing"",""นครราชสีมา!J237"")"),18934.47)</f>
        <v>18934.47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IFERROR(__xludf.DUMMYFUNCTION("IMPORTRANGE(""https://docs.google.com/spreadsheets/d/1XL5vhW3sbDhbH9Cz0tuDiY8C3ctxq1tqvaCgkFb8cCA/edit?usp=sharing"",""นครราชสีมา!J240"")"),993)</f>
        <v>993</v>
      </c>
      <c r="K345" s="343">
        <f t="shared" ca="1" si="103"/>
        <v>64.064516129032256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IFERROR(__xludf.DUMMYFUNCTION("IMPORTRANGE(""https://docs.google.com/spreadsheets/d/1XL5vhW3sbDhbH9Cz0tuDiY8C3ctxq1tqvaCgkFb8cCA/edit?usp=sharing"",""นครราชสีมา!J241"")"),13744.22)</f>
        <v>13744.22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IFERROR(__xludf.DUMMYFUNCTION("IMPORTRANGE(""https://docs.google.com/spreadsheets/d/1XL5vhW3sbDhbH9Cz0tuDiY8C3ctxq1tqvaCgkFb8cCA/edit?usp=sharing"",""นครราชสีมา!L242"")"),4532521)</f>
        <v>4532521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IFERROR(__xludf.DUMMYFUNCTION("IMPORTRANGE(""https://docs.google.com/spreadsheets/d/1XL5vhW3sbDhbH9Cz0tuDiY8C3ctxq1tqvaCgkFb8cCA/edit?usp=sharing"",""นครราชสีมา!M242"")"),2604209.85)</f>
        <v>2604209.85</v>
      </c>
      <c r="O347" s="358">
        <f ca="1">+IF(L347&gt;0,N347*100/L347,0)</f>
        <v>57.456101141064764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IFERROR(__xludf.DUMMYFUNCTION("IMPORTRANGE(""https://docs.google.com/spreadsheets/d/1XL5vhW3sbDhbH9Cz0tuDiY8C3ctxq1tqvaCgkFb8cCA/edit?usp=sharing"",""นครราชสีมา!M244"")"),436399.92)</f>
        <v>436399.92</v>
      </c>
      <c r="O349" s="373">
        <f ca="1">+IF(L349&gt;0,N349*100/L349,0)</f>
        <v>82.464081632653063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IFERROR(__xludf.DUMMYFUNCTION("IMPORTRANGE(""https://docs.google.com/spreadsheets/d/1XL5vhW3sbDhbH9Cz0tuDiY8C3ctxq1tqvaCgkFb8cCA/edit?usp=sharing"",""นครราชสีมา!M247"")"),436399.92)</f>
        <v>436399.92</v>
      </c>
      <c r="O352" s="165">
        <f t="shared" ca="1" si="105"/>
        <v>82.464081632653063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IFERROR(__xludf.DUMMYFUNCTION("IMPORTRANGE(""https://docs.google.com/spreadsheets/d/1XL5vhW3sbDhbH9Cz0tuDiY8C3ctxq1tqvaCgkFb8cCA/edit?usp=sharing"",""นครราชสีมา!M249"")"),436399.92)</f>
        <v>436399.92</v>
      </c>
      <c r="O354" s="169">
        <f t="shared" ca="1" si="105"/>
        <v>82.464081632653063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IFERROR(__xludf.DUMMYFUNCTION("IMPORTRANGE(""https://docs.google.com/spreadsheets/d/1XL5vhW3sbDhbH9Cz0tuDiY8C3ctxq1tqvaCgkFb8cCA/edit?usp=sharing"",""นครราชสีมา!M252"")"),88399.92)</f>
        <v>88399.92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IFERROR(__xludf.DUMMYFUNCTION("IMPORTRANGE(""https://docs.google.com/spreadsheets/d/1XL5vhW3sbDhbH9Cz0tuDiY8C3ctxq1tqvaCgkFb8cCA/edit?usp=sharing"",""นครราชสีมา!M275"")"),157400)</f>
        <v>157400</v>
      </c>
      <c r="O380" s="373">
        <f ca="1">+IF(L380&gt;0,N380*100/L380,0)</f>
        <v>15.303542954925524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IFERROR(__xludf.DUMMYFUNCTION("IMPORTRANGE(""https://docs.google.com/spreadsheets/d/1XL5vhW3sbDhbH9Cz0tuDiY8C3ctxq1tqvaCgkFb8cCA/edit?usp=sharing"",""นครราชสีมา!M278"")"),157400)</f>
        <v>157400</v>
      </c>
      <c r="O383" s="165">
        <f t="shared" ca="1" si="109"/>
        <v>15.303542954925524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IFERROR(__xludf.DUMMYFUNCTION("IMPORTRANGE(""https://docs.google.com/spreadsheets/d/1XL5vhW3sbDhbH9Cz0tuDiY8C3ctxq1tqvaCgkFb8cCA/edit?usp=sharing"",""นครราชสีมา!M280"")"),157400)</f>
        <v>157400</v>
      </c>
      <c r="O385" s="169">
        <f t="shared" ca="1" si="109"/>
        <v>15.303542954925524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IFERROR(__xludf.DUMMYFUNCTION("IMPORTRANGE(""https://docs.google.com/spreadsheets/d/1XL5vhW3sbDhbH9Cz0tuDiY8C3ctxq1tqvaCgkFb8cCA/edit?usp=sharing"",""นครราชสีมา!M281"")"),56400)</f>
        <v>56400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IFERROR(__xludf.DUMMYFUNCTION("IMPORTRANGE(""https://docs.google.com/spreadsheets/d/1XL5vhW3sbDhbH9Cz0tuDiY8C3ctxq1tqvaCgkFb8cCA/edit?usp=sharing"",""นครราชสีมา!M283"")"),82400)</f>
        <v>82400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IFERROR(__xludf.DUMMYFUNCTION("IMPORTRANGE(""https://docs.google.com/spreadsheets/d/1XL5vhW3sbDhbH9Cz0tuDiY8C3ctxq1tqvaCgkFb8cCA/edit?usp=sharing"",""นครราชสีมา!M284"")"),18600)</f>
        <v>18600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IFERROR(__xludf.DUMMYFUNCTION("IMPORTRANGE(""https://docs.google.com/spreadsheets/d/1XL5vhW3sbDhbH9Cz0tuDiY8C3ctxq1tqvaCgkFb8cCA/edit?usp=sharing"",""นครราชสีมา!M296"")"),282045)</f>
        <v>282045</v>
      </c>
      <c r="O401" s="373">
        <f ca="1">+IF(L401&gt;0,N401*100/L401,0)</f>
        <v>90.800656751014102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IFERROR(__xludf.DUMMYFUNCTION("IMPORTRANGE(""https://docs.google.com/spreadsheets/d/1XL5vhW3sbDhbH9Cz0tuDiY8C3ctxq1tqvaCgkFb8cCA/edit?usp=sharing"",""นครราชสีมา!M299"")"),282045)</f>
        <v>282045</v>
      </c>
      <c r="O404" s="169">
        <f t="shared" ca="1" si="112"/>
        <v>90.800656751014102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IFERROR(__xludf.DUMMYFUNCTION("IMPORTRANGE(""https://docs.google.com/spreadsheets/d/1XL5vhW3sbDhbH9Cz0tuDiY8C3ctxq1tqvaCgkFb8cCA/edit?usp=sharing"",""นครราชสีมา!M301"")"),282045)</f>
        <v>282045</v>
      </c>
      <c r="O406" s="169">
        <f t="shared" ca="1" si="112"/>
        <v>90.800656751014102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IFERROR(__xludf.DUMMYFUNCTION("IMPORTRANGE(""https://docs.google.com/spreadsheets/d/1XL5vhW3sbDhbH9Cz0tuDiY8C3ctxq1tqvaCgkFb8cCA/edit?usp=sharing"",""นครราชสีมา!M305"")"),14025)</f>
        <v>14025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IFERROR(__xludf.DUMMYFUNCTION("IMPORTRANGE(""https://docs.google.com/spreadsheets/d/1XL5vhW3sbDhbH9Cz0tuDiY8C3ctxq1tqvaCgkFb8cCA/edit?usp=sharing"",""นครราชสีมา!M330"")"),130900)</f>
        <v>130900</v>
      </c>
      <c r="O435" s="412">
        <f t="shared" ref="O435:O439" ca="1" si="114">+IF(L435&gt;0,N435*100/L435,0)</f>
        <v>80.802469135802468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IFERROR(__xludf.DUMMYFUNCTION("IMPORTRANGE(""https://docs.google.com/spreadsheets/d/1XL5vhW3sbDhbH9Cz0tuDiY8C3ctxq1tqvaCgkFb8cCA/edit?usp=sharing"",""นครราชสีมา!M332"")"),130900)</f>
        <v>130900</v>
      </c>
      <c r="O437" s="169">
        <f t="shared" ca="1" si="114"/>
        <v>80.802469135802468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IFERROR(__xludf.DUMMYFUNCTION("IMPORTRANGE(""https://docs.google.com/spreadsheets/d/1XL5vhW3sbDhbH9Cz0tuDiY8C3ctxq1tqvaCgkFb8cCA/edit?usp=sharing"",""นครราชสีมา!L334"")"),162000)</f>
        <v>162000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IFERROR(__xludf.DUMMYFUNCTION("IMPORTRANGE(""https://docs.google.com/spreadsheets/d/1XL5vhW3sbDhbH9Cz0tuDiY8C3ctxq1tqvaCgkFb8cCA/edit?usp=sharing"",""นครราชสีมา!M334"")"),130900)</f>
        <v>130900</v>
      </c>
      <c r="O439" s="169">
        <f t="shared" ca="1" si="114"/>
        <v>80.802469135802468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IFERROR(__xludf.DUMMYFUNCTION("IMPORTRANGE(""https://docs.google.com/spreadsheets/d/1XL5vhW3sbDhbH9Cz0tuDiY8C3ctxq1tqvaCgkFb8cCA/edit?usp=sharing"",""นครราชสีมา!M338"")"),130900)</f>
        <v>130900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IFERROR(__xludf.DUMMYFUNCTION("IMPORTRANGE(""https://docs.google.com/spreadsheets/d/1XL5vhW3sbDhbH9Cz0tuDiY8C3ctxq1tqvaCgkFb8cCA/edit?usp=sharing"",""นครราชสีมา!M350"")"),257004.08)</f>
        <v>257004.08</v>
      </c>
      <c r="O455" s="373">
        <f t="shared" ref="O455:O459" ca="1" si="116">+IF(L455&gt;0,N455*100/L455,0)</f>
        <v>33.841217421761534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IFERROR(__xludf.DUMMYFUNCTION("IMPORTRANGE(""https://docs.google.com/spreadsheets/d/1XL5vhW3sbDhbH9Cz0tuDiY8C3ctxq1tqvaCgkFb8cCA/edit?usp=sharing"",""นครราชสีมา!M352"")"),257004.08)</f>
        <v>257004.08</v>
      </c>
      <c r="O457" s="169">
        <f t="shared" ca="1" si="116"/>
        <v>33.841217421761534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IFERROR(__xludf.DUMMYFUNCTION("IMPORTRANGE(""https://docs.google.com/spreadsheets/d/1XL5vhW3sbDhbH9Cz0tuDiY8C3ctxq1tqvaCgkFb8cCA/edit?usp=sharing"",""นครราชสีมา!M354"")"),257004.08)</f>
        <v>257004.08</v>
      </c>
      <c r="O459" s="169">
        <f t="shared" ca="1" si="116"/>
        <v>33.841217421761534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IFERROR(__xludf.DUMMYFUNCTION("IMPORTRANGE(""https://docs.google.com/spreadsheets/d/1XL5vhW3sbDhbH9Cz0tuDiY8C3ctxq1tqvaCgkFb8cCA/edit?usp=sharing"",""นครราชสีมา!M357"")"),74800.08)</f>
        <v>74800.08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IFERROR(__xludf.DUMMYFUNCTION("IMPORTRANGE(""https://docs.google.com/spreadsheets/d/1XL5vhW3sbDhbH9Cz0tuDiY8C3ctxq1tqvaCgkFb8cCA/edit?usp=sharing"",""นครราชสีมา!M358"")"),182204)</f>
        <v>182204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IFERROR(__xludf.DUMMYFUNCTION("IMPORTRANGE(""https://docs.google.com/spreadsheets/d/1XL5vhW3sbDhbH9Cz0tuDiY8C3ctxq1tqvaCgkFb8cCA/edit?usp=sharing"",""นครราชสีมา!M430"")"),26450)</f>
        <v>26450</v>
      </c>
      <c r="O535" s="169">
        <f t="shared" ca="1" si="118"/>
        <v>73.390677025527197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IFERROR(__xludf.DUMMYFUNCTION("IMPORTRANGE(""https://docs.google.com/spreadsheets/d/1XL5vhW3sbDhbH9Cz0tuDiY8C3ctxq1tqvaCgkFb8cCA/edit?usp=sharing"",""นครราชสีมา!M432"")"),26450)</f>
        <v>26450</v>
      </c>
      <c r="O537" s="169">
        <f t="shared" ca="1" si="118"/>
        <v>73.390677025527197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IFERROR(__xludf.DUMMYFUNCTION("IMPORTRANGE(""https://docs.google.com/spreadsheets/d/1XL5vhW3sbDhbH9Cz0tuDiY8C3ctxq1tqvaCgkFb8cCA/edit?usp=sharing"",""นครราชสีมา!J446"")"),3400)</f>
        <v>3400</v>
      </c>
      <c r="K551" s="411">
        <f ca="1">IF(I551&gt;0,J551*100/I551,0)</f>
        <v>68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IFERROR(__xludf.DUMMYFUNCTION("IMPORTRANGE(""https://docs.google.com/spreadsheets/d/1XL5vhW3sbDhbH9Cz0tuDiY8C3ctxq1tqvaCgkFb8cCA/edit?usp=sharing"",""นครราชสีมา!M446"")"),310040.5)</f>
        <v>310040.5</v>
      </c>
      <c r="O551" s="412">
        <f t="shared" ref="O551:O555" ca="1" si="120">+IF(L551&gt;0,N551*100/L551,0)</f>
        <v>96.887656250000006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IFERROR(__xludf.DUMMYFUNCTION("IMPORTRANGE(""https://docs.google.com/spreadsheets/d/1XL5vhW3sbDhbH9Cz0tuDiY8C3ctxq1tqvaCgkFb8cCA/edit?usp=sharing"",""นครราชสีมา!M448"")"),310040.5)</f>
        <v>310040.5</v>
      </c>
      <c r="O553" s="169">
        <f t="shared" ca="1" si="120"/>
        <v>96.887656250000006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IFERROR(__xludf.DUMMYFUNCTION("IMPORTRANGE(""https://docs.google.com/spreadsheets/d/1XL5vhW3sbDhbH9Cz0tuDiY8C3ctxq1tqvaCgkFb8cCA/edit?usp=sharing"",""นครราชสีมา!M450"")"),310040.5)</f>
        <v>310040.5</v>
      </c>
      <c r="O555" s="169">
        <f t="shared" ca="1" si="120"/>
        <v>96.887656250000006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IFERROR(__xludf.DUMMYFUNCTION("IMPORTRANGE(""https://docs.google.com/spreadsheets/d/1XL5vhW3sbDhbH9Cz0tuDiY8C3ctxq1tqvaCgkFb8cCA/edit?usp=sharing"",""นครราชสีมา!M454"")"),310040.5)</f>
        <v>310040.5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IFERROR(__xludf.DUMMYFUNCTION("IMPORTRANGE(""https://docs.google.com/spreadsheets/d/1XL5vhW3sbDhbH9Cz0tuDiY8C3ctxq1tqvaCgkFb8cCA/edit?usp=sharing"",""นครราชสีมา!J455"")"),3400)</f>
        <v>3400</v>
      </c>
      <c r="K560" s="225">
        <f t="shared" ref="K560:K561" ca="1" si="121">IF(I560&gt;0,J560*100/I560,0)</f>
        <v>68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IFERROR(__xludf.DUMMYFUNCTION("IMPORTRANGE(""https://docs.google.com/spreadsheets/d/1XL5vhW3sbDhbH9Cz0tuDiY8C3ctxq1tqvaCgkFb8cCA/edit?usp=sharing"",""นครราชสีมา!J456"")"),193)</f>
        <v>193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IFERROR(__xludf.DUMMYFUNCTION("IMPORTRANGE(""https://docs.google.com/spreadsheets/d/1XL5vhW3sbDhbH9Cz0tuDiY8C3ctxq1tqvaCgkFb8cCA/edit?usp=sharing"",""นครราชสีมา!J459"")"),16840)</f>
        <v>16840</v>
      </c>
      <c r="K564" s="372">
        <f ca="1">IF(I564&gt;0,J564*100/I564,0)</f>
        <v>187.11111111111111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IFERROR(__xludf.DUMMYFUNCTION("IMPORTRANGE(""https://docs.google.com/spreadsheets/d/1XL5vhW3sbDhbH9Cz0tuDiY8C3ctxq1tqvaCgkFb8cCA/edit?usp=sharing"",""นครราชสีมา!M459"")"),175420.74)</f>
        <v>175420.74</v>
      </c>
      <c r="O564" s="373">
        <f t="shared" ref="O564:O568" ca="1" si="122">+IF(L564&gt;0,N564*100/L564,0)</f>
        <v>83.059062499999996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IFERROR(__xludf.DUMMYFUNCTION("IMPORTRANGE(""https://docs.google.com/spreadsheets/d/1XL5vhW3sbDhbH9Cz0tuDiY8C3ctxq1tqvaCgkFb8cCA/edit?usp=sharing"",""นครราชสีมา!M461"")"),175420.74)</f>
        <v>175420.74</v>
      </c>
      <c r="O566" s="169">
        <f t="shared" ca="1" si="122"/>
        <v>83.059062499999996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IFERROR(__xludf.DUMMYFUNCTION("IMPORTRANGE(""https://docs.google.com/spreadsheets/d/1XL5vhW3sbDhbH9Cz0tuDiY8C3ctxq1tqvaCgkFb8cCA/edit?usp=sharing"",""นครราชสีมา!M463"")"),175420.74)</f>
        <v>175420.74</v>
      </c>
      <c r="O568" s="169">
        <f t="shared" ca="1" si="122"/>
        <v>83.059062499999996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IFERROR(__xludf.DUMMYFUNCTION("IMPORTRANGE(""https://docs.google.com/spreadsheets/d/1XL5vhW3sbDhbH9Cz0tuDiY8C3ctxq1tqvaCgkFb8cCA/edit?usp=sharing"",""นครราชสีมา!M466"")"),74066.74)</f>
        <v>74066.740000000005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IFERROR(__xludf.DUMMYFUNCTION("IMPORTRANGE(""https://docs.google.com/spreadsheets/d/1XL5vhW3sbDhbH9Cz0tuDiY8C3ctxq1tqvaCgkFb8cCA/edit?usp=sharing"",""นครราชสีมา!M467"")"),101354)</f>
        <v>101354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IFERROR(__xludf.DUMMYFUNCTION("IMPORTRANGE(""https://docs.google.com/spreadsheets/d/1XL5vhW3sbDhbH9Cz0tuDiY8C3ctxq1tqvaCgkFb8cCA/edit?usp=sharing"",""นครราชสีมา!J468"")"),16840)</f>
        <v>16840</v>
      </c>
      <c r="K573" s="202">
        <f ca="1">IF(I573&gt;0,J573*100/I573,0)</f>
        <v>187.11111111111111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IFERROR(__xludf.DUMMYFUNCTION("IMPORTRANGE(""https://docs.google.com/spreadsheets/d/1XL5vhW3sbDhbH9Cz0tuDiY8C3ctxq1tqvaCgkFb8cCA/edit?usp=sharing"",""นครราชสีมา!J470"")"),11)</f>
        <v>11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IFERROR(__xludf.DUMMYFUNCTION("IMPORTRANGE(""https://docs.google.com/spreadsheets/d/1XL5vhW3sbDhbH9Cz0tuDiY8C3ctxq1tqvaCgkFb8cCA/edit?usp=sharing"",""นครราชสีมา!J471"")"),1842)</f>
        <v>1842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IFERROR(__xludf.DUMMYFUNCTION("IMPORTRANGE(""https://docs.google.com/spreadsheets/d/1XL5vhW3sbDhbH9Cz0tuDiY8C3ctxq1tqvaCgkFb8cCA/edit?usp=sharing"",""นครราชสีมา!J472"")"),14996)</f>
        <v>14996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IFERROR(__xludf.DUMMYFUNCTION("IMPORTRANGE(""https://docs.google.com/spreadsheets/d/1XL5vhW3sbDhbH9Cz0tuDiY8C3ctxq1tqvaCgkFb8cCA/edit?usp=sharing"",""นครราชสีมา!J475"")"),37)</f>
        <v>37</v>
      </c>
      <c r="K580" s="372">
        <f ca="1">IF(I580&gt;0,J580*100/I580,0)</f>
        <v>1.85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IFERROR(__xludf.DUMMYFUNCTION("IMPORTRANGE(""https://docs.google.com/spreadsheets/d/1XL5vhW3sbDhbH9Cz0tuDiY8C3ctxq1tqvaCgkFb8cCA/edit?usp=sharing"",""นครราชสีมา!M475"")"),825149.61)</f>
        <v>825149.61</v>
      </c>
      <c r="O580" s="373">
        <f t="shared" ref="O580:O584" ca="1" si="124">+IF(L580&gt;0,N580*100/L580,0)</f>
        <v>72.090652629739651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IFERROR(__xludf.DUMMYFUNCTION("IMPORTRANGE(""https://docs.google.com/spreadsheets/d/1XL5vhW3sbDhbH9Cz0tuDiY8C3ctxq1tqvaCgkFb8cCA/edit?usp=sharing"",""นครราชสีมา!M477"")"),825149.61)</f>
        <v>825149.61</v>
      </c>
      <c r="O582" s="169">
        <f t="shared" ca="1" si="124"/>
        <v>72.090652629739651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IFERROR(__xludf.DUMMYFUNCTION("IMPORTRANGE(""https://docs.google.com/spreadsheets/d/1XL5vhW3sbDhbH9Cz0tuDiY8C3ctxq1tqvaCgkFb8cCA/edit?usp=sharing"",""นครราชสีมา!M479"")"),825149.61)</f>
        <v>825149.61</v>
      </c>
      <c r="O584" s="169">
        <f t="shared" ca="1" si="124"/>
        <v>72.090652629739651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IFERROR(__xludf.DUMMYFUNCTION("IMPORTRANGE(""https://docs.google.com/spreadsheets/d/1XL5vhW3sbDhbH9Cz0tuDiY8C3ctxq1tqvaCgkFb8cCA/edit?usp=sharing"",""นครราชสีมา!M482"")"),223666.9)</f>
        <v>223666.9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IFERROR(__xludf.DUMMYFUNCTION("IMPORTRANGE(""https://docs.google.com/spreadsheets/d/1XL5vhW3sbDhbH9Cz0tuDiY8C3ctxq1tqvaCgkFb8cCA/edit?usp=sharing"",""นครราชสีมา!M483"")"),601482.71)</f>
        <v>601482.71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IFERROR(__xludf.DUMMYFUNCTION("IMPORTRANGE(""https://docs.google.com/spreadsheets/d/1XL5vhW3sbDhbH9Cz0tuDiY8C3ctxq1tqvaCgkFb8cCA/edit?usp=sharing"",""นครราชสีมา!I484"")"),2000)</f>
        <v>2000</v>
      </c>
      <c r="J589" s="188">
        <f ca="1">IFERROR(__xludf.DUMMYFUNCTION("IMPORTRANGE(""https://docs.google.com/spreadsheets/d/1XL5vhW3sbDhbH9Cz0tuDiY8C3ctxq1tqvaCgkFb8cCA/edit?usp=sharing"",""นครราชสีมา!J484"")"),1120)</f>
        <v>1120</v>
      </c>
      <c r="K589" s="163">
        <f t="shared" ref="K589:K596" ca="1" si="125">IF(I589&gt;0,J589*100/I589,0)</f>
        <v>56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IFERROR(__xludf.DUMMYFUNCTION("IMPORTRANGE(""https://docs.google.com/spreadsheets/d/1XL5vhW3sbDhbH9Cz0tuDiY8C3ctxq1tqvaCgkFb8cCA/edit?usp=sharing"",""นครราชสีมา!J485"")"),676.36)</f>
        <v>676.36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IFERROR(__xludf.DUMMYFUNCTION("IMPORTRANGE(""https://docs.google.com/spreadsheets/d/1XL5vhW3sbDhbH9Cz0tuDiY8C3ctxq1tqvaCgkFb8cCA/edit?usp=sharing"",""นครราชสีมา!I486"")"),2000)</f>
        <v>2000</v>
      </c>
      <c r="J591" s="188">
        <f ca="1">IFERROR(__xludf.DUMMYFUNCTION("IMPORTRANGE(""https://docs.google.com/spreadsheets/d/1XL5vhW3sbDhbH9Cz0tuDiY8C3ctxq1tqvaCgkFb8cCA/edit?usp=sharing"",""นครราชสีมา!J486"")"),845)</f>
        <v>845</v>
      </c>
      <c r="K591" s="163">
        <f t="shared" ca="1" si="125"/>
        <v>42.25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IFERROR(__xludf.DUMMYFUNCTION("IMPORTRANGE(""https://docs.google.com/spreadsheets/d/1XL5vhW3sbDhbH9Cz0tuDiY8C3ctxq1tqvaCgkFb8cCA/edit?usp=sharing"",""นครราชสีมา!J487"")"),512.83)</f>
        <v>512.83000000000004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IFERROR(__xludf.DUMMYFUNCTION("IMPORTRANGE(""https://docs.google.com/spreadsheets/d/1XL5vhW3sbDhbH9Cz0tuDiY8C3ctxq1tqvaCgkFb8cCA/edit?usp=sharing"",""นครราชสีมา!I488"")"),2000)</f>
        <v>2000</v>
      </c>
      <c r="J593" s="188">
        <f ca="1">IFERROR(__xludf.DUMMYFUNCTION("IMPORTRANGE(""https://docs.google.com/spreadsheets/d/1XL5vhW3sbDhbH9Cz0tuDiY8C3ctxq1tqvaCgkFb8cCA/edit?usp=sharing"",""นครราชสีมา!J488"")"),0)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IFERROR(__xludf.DUMMYFUNCTION("IMPORTRANGE(""https://docs.google.com/spreadsheets/d/1XL5vhW3sbDhbH9Cz0tuDiY8C3ctxq1tqvaCgkFb8cCA/edit?usp=sharing"",""นครราชสีมา!I490"")"),2000)</f>
        <v>2000</v>
      </c>
      <c r="J595" s="188">
        <f ca="1">IFERROR(__xludf.DUMMYFUNCTION("IMPORTRANGE(""https://docs.google.com/spreadsheets/d/1XL5vhW3sbDhbH9Cz0tuDiY8C3ctxq1tqvaCgkFb8cCA/edit?usp=sharing"",""นครราชสีมา!J490"")"),37)</f>
        <v>37</v>
      </c>
      <c r="K595" s="163">
        <f t="shared" ca="1" si="125"/>
        <v>1.85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IFERROR(__xludf.DUMMYFUNCTION("IMPORTRANGE(""https://docs.google.com/spreadsheets/d/1XL5vhW3sbDhbH9Cz0tuDiY8C3ctxq1tqvaCgkFb8cCA/edit?usp=sharing"",""นครราชสีมา!J491"")"),26.11)</f>
        <v>26.11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IFERROR(__xludf.DUMMYFUNCTION("IMPORTRANGE(""https://docs.google.com/spreadsheets/d/1XL5vhW3sbDhbH9Cz0tuDiY8C3ctxq1tqvaCgkFb8cCA/edit?usp=sharing"",""นครราชสีมา!J510"")"),323)</f>
        <v>323</v>
      </c>
      <c r="K615" s="163">
        <f t="shared" ca="1" si="127"/>
        <v>64.599999999999994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IFERROR(__xludf.DUMMYFUNCTION("IMPORTRANGE(""https://docs.google.com/spreadsheets/d/1XL5vhW3sbDhbH9Cz0tuDiY8C3ctxq1tqvaCgkFb8cCA/edit?usp=sharing"",""นครราชสีมา!J523"")"),8443000)</f>
        <v>8443000</v>
      </c>
      <c r="K628" s="343">
        <f t="shared" ref="K628:K635" ca="1" si="129">IF(I628&gt;0,J628*100/I628,0)</f>
        <v>56.286666666666669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IFERROR(__xludf.DUMMYFUNCTION("IMPORTRANGE(""https://docs.google.com/spreadsheets/d/1XL5vhW3sbDhbH9Cz0tuDiY8C3ctxq1tqvaCgkFb8cCA/edit?usp=sharing"",""นครราชสีมา!J524"")"),218)</f>
        <v>218</v>
      </c>
      <c r="K629" s="343">
        <f t="shared" ca="1" si="129"/>
        <v>55.470737913486005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IFERROR(__xludf.DUMMYFUNCTION("IMPORTRANGE(""https://docs.google.com/spreadsheets/d/1XL5vhW3sbDhbH9Cz0tuDiY8C3ctxq1tqvaCgkFb8cCA/edit?usp=sharing"",""นครราชสีมา!J525"")"),1001875.63)</f>
        <v>1001875.63</v>
      </c>
      <c r="K630" s="343">
        <f t="shared" ca="1" si="129"/>
        <v>11.876421537120706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IFERROR(__xludf.DUMMYFUNCTION("IMPORTRANGE(""https://docs.google.com/spreadsheets/d/1XL5vhW3sbDhbH9Cz0tuDiY8C3ctxq1tqvaCgkFb8cCA/edit?usp=sharing"",""นครราชสีมา!J526"")"),121)</f>
        <v>121</v>
      </c>
      <c r="K631" s="343">
        <f t="shared" ca="1" si="129"/>
        <v>45.318352059925097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IFERROR(__xludf.DUMMYFUNCTION("IMPORTRANGE(""https://docs.google.com/spreadsheets/d/1XL5vhW3sbDhbH9Cz0tuDiY8C3ctxq1tqvaCgkFb8cCA/edit?usp=sharing"",""นครราชสีมา!J527"")"),292523.93)</f>
        <v>292523.93</v>
      </c>
      <c r="K632" s="343">
        <f t="shared" ca="1" si="129"/>
        <v>1472.3489317409442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IFERROR(__xludf.DUMMYFUNCTION("IMPORTRANGE(""https://docs.google.com/spreadsheets/d/1XL5vhW3sbDhbH9Cz0tuDiY8C3ctxq1tqvaCgkFb8cCA/edit?usp=sharing"",""นครราชสีมา!J528"")"),32)</f>
        <v>32</v>
      </c>
      <c r="K633" s="343">
        <f t="shared" ca="1" si="129"/>
        <v>30.476190476190474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2">
        <f ca="1">IFERROR(__xludf.DUMMYFUNCTION("IMPORTRANGE(""https://docs.google.com/spreadsheets/d/1XL5vhW3sbDhbH9Cz0tuDiY8C3ctxq1tqvaCgkFb8cCA/edit?usp=sharing"",""นครราชสีมา!J529"")"),4968000)</f>
        <v>4968000</v>
      </c>
      <c r="K634" s="343">
        <f t="shared" ca="1" si="129"/>
        <v>99.36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IFERROR(__xludf.DUMMYFUNCTION("IMPORTRANGE(""https://docs.google.com/spreadsheets/d/1XL5vhW3sbDhbH9Cz0tuDiY8C3ctxq1tqvaCgkFb8cCA/edit?usp=sharing"",""นครราชสีมา!J530"")"),129)</f>
        <v>129</v>
      </c>
      <c r="K635" s="486">
        <f t="shared" ca="1" si="129"/>
        <v>103.2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1560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1560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1560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IFERROR(__xludf.DUMMYFUNCTION("IMPORTRANGE(""https://docs.google.com/spreadsheets/d/1XL5vhW3sbDhbH9Cz0tuDiY8C3ctxq1tqvaCgkFb8cCA/edit#gid=346597447"",""นครราชสีมา!J541"")"),0)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IFERROR(__xludf.DUMMYFUNCTION("IMPORTRANGE(""https://docs.google.com/spreadsheets/d/1XL5vhW3sbDhbH9Cz0tuDiY8C3ctxq1tqvaCgkFb8cCA/edit#gid=346597447"",""นครราชสีมา!J542"")"),0)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IFERROR(__xludf.DUMMYFUNCTION("IMPORTRANGE(""https://docs.google.com/spreadsheets/d/1XL5vhW3sbDhbH9Cz0tuDiY8C3ctxq1tqvaCgkFb8cCA/edit#gid=346597447"",""นครราชสีมา!I543"")"),0)</f>
        <v>0</v>
      </c>
      <c r="J648" s="585">
        <f ca="1">IFERROR(__xludf.DUMMYFUNCTION("IMPORTRANGE(""https://docs.google.com/spreadsheets/d/1XL5vhW3sbDhbH9Cz0tuDiY8C3ctxq1tqvaCgkFb8cCA/edit#gid=346597447"",""นครราชสีมา!J543"")"),0)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IFERROR(__xludf.DUMMYFUNCTION("IMPORTRANGE(""https://docs.google.com/spreadsheets/d/1XL5vhW3sbDhbH9Cz0tuDiY8C3ctxq1tqvaCgkFb8cCA/edit#gid=346597447"",""นครราชสีมา!L543"")"),0)</f>
        <v>0</v>
      </c>
      <c r="M648" s="570"/>
      <c r="N648" s="587">
        <f ca="1">IFERROR(__xludf.DUMMYFUNCTION("IMPORTRANGE(""https://docs.google.com/spreadsheets/d/1XL5vhW3sbDhbH9Cz0tuDiY8C3ctxq1tqvaCgkFb8cCA/edit#gid=346597447"",""นครราชสีมา!M543"")"),0)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IFERROR(__xludf.DUMMYFUNCTION("IMPORTRANGE(""https://docs.google.com/spreadsheets/d/1XL5vhW3sbDhbH9Cz0tuDiY8C3ctxq1tqvaCgkFb8cCA/edit#gid=346597447"",""นครราชสีมา!I544"")"),4)</f>
        <v>4</v>
      </c>
      <c r="J649" s="585">
        <f ca="1">IFERROR(__xludf.DUMMYFUNCTION("IMPORTRANGE(""https://docs.google.com/spreadsheets/d/1XL5vhW3sbDhbH9Cz0tuDiY8C3ctxq1tqvaCgkFb8cCA/edit#gid=346597447"",""นครราชสีมา!J544"")"),0)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IFERROR(__xludf.DUMMYFUNCTION("IMPORTRANGE(""https://docs.google.com/spreadsheets/d/1XL5vhW3sbDhbH9Cz0tuDiY8C3ctxq1tqvaCgkFb8cCA/edit#gid=346597447"",""นครราชสีมา!L544"")"),480)</f>
        <v>480</v>
      </c>
      <c r="M649" s="570"/>
      <c r="N649" s="587">
        <f ca="1">IFERROR(__xludf.DUMMYFUNCTION("IMPORTRANGE(""https://docs.google.com/spreadsheets/d/1XL5vhW3sbDhbH9Cz0tuDiY8C3ctxq1tqvaCgkFb8cCA/edit#gid=346597447"",""นครราชสีมา!M544"")"),0)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IFERROR(__xludf.DUMMYFUNCTION("IMPORTRANGE(""https://docs.google.com/spreadsheets/d/1XL5vhW3sbDhbH9Cz0tuDiY8C3ctxq1tqvaCgkFb8cCA/edit#gid=346597447"",""นครราชสีมา!I545"")"),0)</f>
        <v>0</v>
      </c>
      <c r="J650" s="585">
        <f ca="1">IFERROR(__xludf.DUMMYFUNCTION("IMPORTRANGE(""https://docs.google.com/spreadsheets/d/1XL5vhW3sbDhbH9Cz0tuDiY8C3ctxq1tqvaCgkFb8cCA/edit#gid=346597447"",""นครราชสีมา!J545"")"),0)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IFERROR(__xludf.DUMMYFUNCTION("IMPORTRANGE(""https://docs.google.com/spreadsheets/d/1XL5vhW3sbDhbH9Cz0tuDiY8C3ctxq1tqvaCgkFb8cCA/edit#gid=346597447"",""นครราชสีมา!L545"")"),0)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IFERROR(__xludf.DUMMYFUNCTION("IMPORTRANGE(""https://docs.google.com/spreadsheets/d/1XL5vhW3sbDhbH9Cz0tuDiY8C3ctxq1tqvaCgkFb8cCA/edit#gid=346597447"",""นครราชสีมา!M545"")"),0)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IFERROR(__xludf.DUMMYFUNCTION("IMPORTRANGE(""https://docs.google.com/spreadsheets/d/1XL5vhW3sbDhbH9Cz0tuDiY8C3ctxq1tqvaCgkFb8cCA/edit#gid=346597447"",""นครราชสีมา!I546"")"),0)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IFERROR(__xludf.DUMMYFUNCTION("IMPORTRANGE(""https://docs.google.com/spreadsheets/d/1XL5vhW3sbDhbH9Cz0tuDiY8C3ctxq1tqvaCgkFb8cCA/edit#gid=346597447"",""นครราชสีมา!L546"")"),0)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IFERROR(__xludf.DUMMYFUNCTION("IMPORTRANGE(""https://docs.google.com/spreadsheets/d/1XL5vhW3sbDhbH9Cz0tuDiY8C3ctxq1tqvaCgkFb8cCA/edit#gid=346597447"",""นครราชสีมา!M546"")"),0)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IFERROR(__xludf.DUMMYFUNCTION("IMPORTRANGE(""https://docs.google.com/spreadsheets/d/1XL5vhW3sbDhbH9Cz0tuDiY8C3ctxq1tqvaCgkFb8cCA/edit#gid=346597447"",""นครราชสีมา!J547"")"),0)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IFERROR(__xludf.DUMMYFUNCTION("IMPORTRANGE(""https://docs.google.com/spreadsheets/d/1XL5vhW3sbDhbH9Cz0tuDiY8C3ctxq1tqvaCgkFb8cCA/edit#gid=346597447"",""นครราชสีมา!J548"")"),0)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IFERROR(__xludf.DUMMYFUNCTION("IMPORTRANGE(""https://docs.google.com/spreadsheets/d/1XL5vhW3sbDhbH9Cz0tuDiY8C3ctxq1tqvaCgkFb8cCA/edit#gid=346597447"",""นครราชสีมา!J550"")"),0)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IFERROR(__xludf.DUMMYFUNCTION("IMPORTRANGE(""https://docs.google.com/spreadsheets/d/1XL5vhW3sbDhbH9Cz0tuDiY8C3ctxq1tqvaCgkFb8cCA/edit#gid=346597447"",""นครราชสีมา!J551"")"),0)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IFERROR(__xludf.DUMMYFUNCTION("IMPORTRANGE(""https://docs.google.com/spreadsheets/d/1XL5vhW3sbDhbH9Cz0tuDiY8C3ctxq1tqvaCgkFb8cCA/edit#gid=346597447"",""นครราชสีมา!J552"")"),0)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IFERROR(__xludf.DUMMYFUNCTION("IMPORTRANGE(""https://docs.google.com/spreadsheets/d/1XL5vhW3sbDhbH9Cz0tuDiY8C3ctxq1tqvaCgkFb8cCA/edit#gid=346597447"",""นครราชสีมา!J553"")"),0)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IFERROR(__xludf.DUMMYFUNCTION("IMPORTRANGE(""https://docs.google.com/spreadsheets/d/1XL5vhW3sbDhbH9Cz0tuDiY8C3ctxq1tqvaCgkFb8cCA/edit#gid=346597447"",""นครราชสีมา!J554"")"),0)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IFERROR(__xludf.DUMMYFUNCTION("IMPORTRANGE(""https://docs.google.com/spreadsheets/d/1XL5vhW3sbDhbH9Cz0tuDiY8C3ctxq1tqvaCgkFb8cCA/edit#gid=346597447"",""นครราชสีมา!J555"")"),0)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IFERROR(__xludf.DUMMYFUNCTION("IMPORTRANGE(""https://docs.google.com/spreadsheets/d/1XL5vhW3sbDhbH9Cz0tuDiY8C3ctxq1tqvaCgkFb8cCA/edit#gid=346597447"",""นครราชสีมา!J556"")"),0)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IFERROR(__xludf.DUMMYFUNCTION("IMPORTRANGE(""https://docs.google.com/spreadsheets/d/1XL5vhW3sbDhbH9Cz0tuDiY8C3ctxq1tqvaCgkFb8cCA/edit#gid=346597447"",""นครราชสีมา!L556"")"),0)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IFERROR(__xludf.DUMMYFUNCTION("IMPORTRANGE(""https://docs.google.com/spreadsheets/d/1XL5vhW3sbDhbH9Cz0tuDiY8C3ctxq1tqvaCgkFb8cCA/edit#gid=346597447"",""นครราชสีมา!M556"")"),0)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IFERROR(__xludf.DUMMYFUNCTION("IMPORTRANGE(""https://docs.google.com/spreadsheets/d/1XL5vhW3sbDhbH9Cz0tuDiY8C3ctxq1tqvaCgkFb8cCA/edit#gid=346597447"",""นครราชสีมา!J557"")"),0)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IFERROR(__xludf.DUMMYFUNCTION("IMPORTRANGE(""https://docs.google.com/spreadsheets/d/1XL5vhW3sbDhbH9Cz0tuDiY8C3ctxq1tqvaCgkFb8cCA/edit#gid=346597447"",""นครราชสีมา!I558"")"),0)</f>
        <v>0</v>
      </c>
      <c r="J663" s="585">
        <f ca="1">IFERROR(__xludf.DUMMYFUNCTION("IMPORTRANGE(""https://docs.google.com/spreadsheets/d/1XL5vhW3sbDhbH9Cz0tuDiY8C3ctxq1tqvaCgkFb8cCA/edit#gid=346597447"",""นครราชสีมา!J558"")"),0)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IFERROR(__xludf.DUMMYFUNCTION("IMPORTRANGE(""https://docs.google.com/spreadsheets/d/1XL5vhW3sbDhbH9Cz0tuDiY8C3ctxq1tqvaCgkFb8cCA/edit#gid=346597447"",""นครราชสีมา!I560"")"),9)</f>
        <v>9</v>
      </c>
      <c r="J665" s="585">
        <f ca="1">IFERROR(__xludf.DUMMYFUNCTION("IMPORTRANGE(""https://docs.google.com/spreadsheets/d/1XL5vhW3sbDhbH9Cz0tuDiY8C3ctxq1tqvaCgkFb8cCA/edit#gid=346597447"",""นครราชสีมา!J560"")"),0)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IFERROR(__xludf.DUMMYFUNCTION("IMPORTRANGE(""https://docs.google.com/spreadsheets/d/1XL5vhW3sbDhbH9Cz0tuDiY8C3ctxq1tqvaCgkFb8cCA/edit#gid=346597447"",""นครราชสีมา!L560"")"),1080)</f>
        <v>1080</v>
      </c>
      <c r="M665" s="570"/>
      <c r="N665" s="587">
        <f ca="1">IFERROR(__xludf.DUMMYFUNCTION("IMPORTRANGE(""https://docs.google.com/spreadsheets/d/1XL5vhW3sbDhbH9Cz0tuDiY8C3ctxq1tqvaCgkFb8cCA/edit#gid=346597447"",""นครราชสีมา!M560"")"),0)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IFERROR(__xludf.DUMMYFUNCTION("IMPORTRANGE(""https://docs.google.com/spreadsheets/d/1XL5vhW3sbDhbH9Cz0tuDiY8C3ctxq1tqvaCgkFb8cCA/edit#gid=346597447"",""นครราชสีมา!J561"")"),0)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IFERROR(__xludf.DUMMYFUNCTION("IMPORTRANGE(""https://docs.google.com/spreadsheets/d/1XL5vhW3sbDhbH9Cz0tuDiY8C3ctxq1tqvaCgkFb8cCA/edit#gid=346597447"",""นครราชสีมา!J562"")"),0)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IFERROR(__xludf.DUMMYFUNCTION("IMPORTRANGE(""https://docs.google.com/spreadsheets/d/1XL5vhW3sbDhbH9Cz0tuDiY8C3ctxq1tqvaCgkFb8cCA/edit#gid=346597447"",""นครราชสีมา!I563"")"),0)</f>
        <v>0</v>
      </c>
      <c r="J668" s="585">
        <f ca="1">IFERROR(__xludf.DUMMYFUNCTION("IMPORTRANGE(""https://docs.google.com/spreadsheets/d/1XL5vhW3sbDhbH9Cz0tuDiY8C3ctxq1tqvaCgkFb8cCA/edit#gid=346597447"",""นครราชสีมา!J563"")"),0)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IFERROR(__xludf.DUMMYFUNCTION("IMPORTRANGE(""https://docs.google.com/spreadsheets/d/1XL5vhW3sbDhbH9Cz0tuDiY8C3ctxq1tqvaCgkFb8cCA/edit#gid=346597447"",""นครราชสีมา!L563"")"),0)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IFERROR(__xludf.DUMMYFUNCTION("IMPORTRANGE(""https://docs.google.com/spreadsheets/d/1XL5vhW3sbDhbH9Cz0tuDiY8C3ctxq1tqvaCgkFb8cCA/edit#gid=346597447"",""นครราชสีมา!M563"")"),0)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IFERROR(__xludf.DUMMYFUNCTION("IMPORTRANGE(""https://docs.google.com/spreadsheets/d/1XL5vhW3sbDhbH9Cz0tuDiY8C3ctxq1tqvaCgkFb8cCA/edit#gid=346597447"",""นครราชสีมา!J564"")"),0)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IFERROR(__xludf.DUMMYFUNCTION("IMPORTRANGE(""https://docs.google.com/spreadsheets/d/1XL5vhW3sbDhbH9Cz0tuDiY8C3ctxq1tqvaCgkFb8cCA/edit#gid=346597447"",""นครราชสีมา!J565"")"),0)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IFERROR(__xludf.DUMMYFUNCTION("IMPORTRANGE(""https://docs.google.com/spreadsheets/d/1XL5vhW3sbDhbH9Cz0tuDiY8C3ctxq1tqvaCgkFb8cCA/edit#gid=346597447"",""นครราชสีมา!I566"")"),0)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IFERROR(__xludf.DUMMYFUNCTION("IMPORTRANGE(""https://docs.google.com/spreadsheets/d/1XL5vhW3sbDhbH9Cz0tuDiY8C3ctxq1tqvaCgkFb8cCA/edit#gid=346597447"",""นครราชสีมา!L566"")"),0)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IFERROR(__xludf.DUMMYFUNCTION("IMPORTRANGE(""https://docs.google.com/spreadsheets/d/1XL5vhW3sbDhbH9Cz0tuDiY8C3ctxq1tqvaCgkFb8cCA/edit#gid=346597447"",""นครราชสีมา!M566"")"),0)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IFERROR(__xludf.DUMMYFUNCTION("IMPORTRANGE(""https://docs.google.com/spreadsheets/d/1XL5vhW3sbDhbH9Cz0tuDiY8C3ctxq1tqvaCgkFb8cCA/edit#gid=346597447"",""นครราชสีมา!J567"")"),0)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IFERROR(__xludf.DUMMYFUNCTION("IMPORTRANGE(""https://docs.google.com/spreadsheets/d/1XL5vhW3sbDhbH9Cz0tuDiY8C3ctxq1tqvaCgkFb8cCA/edit#gid=346597447"",""นครราชสีมา!J568"")"),0)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IFERROR(__xludf.DUMMYFUNCTION("IMPORTRANGE(""https://docs.google.com/spreadsheets/d/1XL5vhW3sbDhbH9Cz0tuDiY8C3ctxq1tqvaCgkFb8cCA/edit#gid=346597447"",""นครราชสีมา!J569"")"),0)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IFERROR(__xludf.DUMMYFUNCTION("IMPORTRANGE(""https://docs.google.com/spreadsheets/d/1XL5vhW3sbDhbH9Cz0tuDiY8C3ctxq1tqvaCgkFb8cCA/edit#gid=346597447"",""นครราชสีมา!J570"")"),0)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IFERROR(__xludf.DUMMYFUNCTION("IMPORTRANGE(""https://docs.google.com/spreadsheets/d/1XL5vhW3sbDhbH9Cz0tuDiY8C3ctxq1tqvaCgkFb8cCA/edit#gid=346597447"",""นครราชสีมา!J571"")"),0)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IFERROR(__xludf.DUMMYFUNCTION("IMPORTRANGE(""https://docs.google.com/spreadsheets/d/1XL5vhW3sbDhbH9Cz0tuDiY8C3ctxq1tqvaCgkFb8cCA/edit#gid=346597447"",""นครราชสีมา!J572"")"),0)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270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7597554</v>
      </c>
      <c r="M8" s="23">
        <f t="shared" ca="1" si="0"/>
        <v>4103400</v>
      </c>
      <c r="N8" s="23">
        <f t="shared" ca="1" si="0"/>
        <v>4460539.37</v>
      </c>
      <c r="O8" s="22">
        <f t="shared" ref="O8:O16" ca="1" si="1">IF(L8&gt;0,N8*100/L8,0)</f>
        <v>58.710202915306688</v>
      </c>
      <c r="P8" s="22">
        <f t="shared" ref="P8:P16" ca="1" si="2">IF(M8&gt;0,N8*100/M8,0)</f>
        <v>108.70349880586831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7597554</v>
      </c>
      <c r="M10" s="30">
        <f t="shared" ca="1" si="4"/>
        <v>4103400</v>
      </c>
      <c r="N10" s="30">
        <f t="shared" ca="1" si="4"/>
        <v>4460539.37</v>
      </c>
      <c r="O10" s="29">
        <f t="shared" ca="1" si="1"/>
        <v>58.710202915306688</v>
      </c>
      <c r="P10" s="29">
        <f t="shared" ca="1" si="2"/>
        <v>108.70349880586831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6434055</v>
      </c>
      <c r="M12" s="38">
        <f t="shared" ca="1" si="6"/>
        <v>2939901</v>
      </c>
      <c r="N12" s="38">
        <f t="shared" ca="1" si="6"/>
        <v>3297040.37</v>
      </c>
      <c r="O12" s="38">
        <f t="shared" ca="1" si="1"/>
        <v>51.243583867405547</v>
      </c>
      <c r="P12" s="38">
        <f t="shared" ca="1" si="2"/>
        <v>112.14800668457883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4132655</v>
      </c>
      <c r="M14" s="38">
        <f t="shared" si="8"/>
        <v>0</v>
      </c>
      <c r="N14" s="38">
        <f t="shared" ca="1" si="8"/>
        <v>1061802</v>
      </c>
      <c r="O14" s="38">
        <f t="shared" ca="1" si="1"/>
        <v>25.692974613172403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1163499</v>
      </c>
      <c r="M16" s="38">
        <f t="shared" ca="1" si="10"/>
        <v>1163499</v>
      </c>
      <c r="N16" s="38">
        <f t="shared" ca="1" si="10"/>
        <v>1163499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4827709</v>
      </c>
      <c r="M18" s="23">
        <f t="shared" ca="1" si="11"/>
        <v>4103400</v>
      </c>
      <c r="N18" s="23">
        <f t="shared" ca="1" si="11"/>
        <v>3398737.37</v>
      </c>
      <c r="O18" s="22">
        <f t="shared" ref="O18:O20" ca="1" si="12">IF(L18&gt;0,N18*100/L18,0)</f>
        <v>70.400626259784914</v>
      </c>
      <c r="P18" s="22">
        <f t="shared" ref="P18:P26" ca="1" si="13">IF(M18&gt;0,N18*100/M18,0)</f>
        <v>82.8273473217332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4827709</v>
      </c>
      <c r="M20" s="30">
        <f t="shared" ca="1" si="15"/>
        <v>4103400</v>
      </c>
      <c r="N20" s="30">
        <f t="shared" ca="1" si="15"/>
        <v>3398737.37</v>
      </c>
      <c r="O20" s="29">
        <f t="shared" ca="1" si="12"/>
        <v>70.400626259784914</v>
      </c>
      <c r="P20" s="29">
        <f t="shared" ca="1" si="13"/>
        <v>82.8273473217332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3664210</v>
      </c>
      <c r="M22" s="41">
        <f t="shared" ca="1" si="18"/>
        <v>2939901</v>
      </c>
      <c r="N22" s="38">
        <f t="shared" ca="1" si="18"/>
        <v>2235238.37</v>
      </c>
      <c r="O22" s="38">
        <f t="shared" ca="1" si="17"/>
        <v>61.001917739430873</v>
      </c>
      <c r="P22" s="38">
        <f t="shared" ca="1" si="13"/>
        <v>76.031076216512048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1362810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1163499</v>
      </c>
      <c r="M26" s="49">
        <f t="shared" ca="1" si="22"/>
        <v>1163499</v>
      </c>
      <c r="N26" s="49">
        <f t="shared" ca="1" si="22"/>
        <v>1163499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1061802</v>
      </c>
      <c r="O28" s="22">
        <f t="shared" ref="O28:O30" ca="1" si="24">IF(L28&gt;0,N28*100/L28,0)</f>
        <v>38.33434722881605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1061802</v>
      </c>
      <c r="O30" s="29">
        <f t="shared" ca="1" si="24"/>
        <v>38.33434722881605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1061802</v>
      </c>
      <c r="O32" s="38">
        <f t="shared" ca="1" si="29"/>
        <v>38.33434722881605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1061802</v>
      </c>
      <c r="O34" s="38">
        <f t="shared" ca="1" si="29"/>
        <v>38.33434722881605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4827709</v>
      </c>
      <c r="M37" s="54">
        <f t="shared" ca="1" si="33"/>
        <v>4103400</v>
      </c>
      <c r="N37" s="54">
        <f t="shared" ca="1" si="33"/>
        <v>3398737.3699999996</v>
      </c>
      <c r="O37" s="55">
        <f t="shared" ca="1" si="29"/>
        <v>70.400626259784914</v>
      </c>
      <c r="P37" s="55">
        <f t="shared" ca="1" si="25"/>
        <v>82.827347321733185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1739999</v>
      </c>
      <c r="N41" s="78">
        <f t="shared" ca="1" si="34"/>
        <v>1540818.55</v>
      </c>
      <c r="O41" s="77">
        <f t="shared" ref="O41:O43" ca="1" si="35">IF(L41&gt;0,N41*100/L41,0)</f>
        <v>76.730208520595852</v>
      </c>
      <c r="P41" s="77">
        <f t="shared" ref="P41:P43" ca="1" si="36">IF(M41&gt;0,N41*100/M41,0)</f>
        <v>88.552841122322491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1739999</v>
      </c>
      <c r="N43" s="78">
        <f t="shared" ca="1" si="38"/>
        <v>1540818.55</v>
      </c>
      <c r="O43" s="77">
        <f t="shared" ca="1" si="35"/>
        <v>76.730208520595852</v>
      </c>
      <c r="P43" s="77">
        <f t="shared" ca="1" si="36"/>
        <v>88.552841122322491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2">
        <f ca="1">IFERROR(__xludf.DUMMYFUNCTION("IMPORTRANGE(""https://docs.google.com/spreadsheets/d/1Yj_ptqi66GCucihVvJfMjLAmec39IyEx_6qawtMGysU/edit?usp=sharing"",""สบก!Q43"")"),761000)</f>
        <v>761000</v>
      </c>
      <c r="N45" s="622">
        <f ca="1">IFERROR(__xludf.DUMMYFUNCTION("IMPORTRANGE(""https://docs.google.com/spreadsheets/d/1Yj_ptqi66GCucihVvJfMjLAmec39IyEx_6qawtMGysU/edit?usp=sharing"",""สบก!R43"")"),561819.55)</f>
        <v>561819.55000000005</v>
      </c>
      <c r="O45" s="623">
        <f ca="1">IF(L45&gt;0,N45*100/L45,0)</f>
        <v>54.593290253619678</v>
      </c>
      <c r="P45" s="623">
        <f ca="1">IF(M45&gt;0,N45*100/M45,0)</f>
        <v>73.826484888304876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IFERROR(__xludf.DUMMYFUNCTION("IMPORTRANGE(""https://docs.google.com/spreadsheets/d/1Yj_ptqi66GCucihVvJfMjLAmec39IyEx_6qawtMGysU/edit?usp=sharing"",""สบก!M43"")"),1029100)</f>
        <v>1029100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IFERROR(__xludf.DUMMYFUNCTION("IMPORTRANGE(""https://docs.google.com/spreadsheets/d/1Yj_ptqi66GCucihVvJfMjLAmec39IyEx_6qawtMGysU/edit?usp=sharing"",""สบก!N43"")"),0)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IFERROR(__xludf.DUMMYFUNCTION("IMPORTRANGE(""https://docs.google.com/spreadsheets/d/1Yj_ptqi66GCucihVvJfMjLAmec39IyEx_6qawtMGysU/edit?usp=sharing"",""สบก!O43"")"),978999)</f>
        <v>978999</v>
      </c>
      <c r="M49" s="625">
        <f ca="1">L49</f>
        <v>978999</v>
      </c>
      <c r="N49" s="622">
        <f ca="1">IFERROR(__xludf.DUMMYFUNCTION("IMPORTRANGE(""https://docs.google.com/spreadsheets/d/1Yj_ptqi66GCucihVvJfMjLAmec39IyEx_6qawtMGysU/edit?usp=sharing"",""สบก!S43"")"),978999)</f>
        <v>978999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578511</v>
      </c>
      <c r="N53" s="121">
        <f t="shared" ca="1" si="39"/>
        <v>435734</v>
      </c>
      <c r="O53" s="120">
        <f t="shared" ref="O53:O55" ca="1" si="40">IF(L53&gt;0,N53*100/L53,0)</f>
        <v>57.182939632545931</v>
      </c>
      <c r="P53" s="120">
        <f t="shared" ref="P53:P55" ca="1" si="41">IF(M53&gt;0,N53*100/M53,0)</f>
        <v>75.319916129511796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578511</v>
      </c>
      <c r="N55" s="121">
        <f t="shared" ca="1" si="43"/>
        <v>435734</v>
      </c>
      <c r="O55" s="120">
        <f t="shared" ca="1" si="40"/>
        <v>57.182939632545931</v>
      </c>
      <c r="P55" s="120">
        <f t="shared" ca="1" si="41"/>
        <v>75.319916129511796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2">
        <f ca="1">IFERROR(__xludf.DUMMYFUNCTION("IMPORTRANGE(""https://docs.google.com/spreadsheets/d/1Yj_ptqi66GCucihVvJfMjLAmec39IyEx_6qawtMGysU/edit?usp=sharing"",""สบก!Z43"")"),578511)</f>
        <v>578511</v>
      </c>
      <c r="N57" s="622">
        <f ca="1">IFERROR(__xludf.DUMMYFUNCTION("IMPORTRANGE(""https://docs.google.com/spreadsheets/d/1Yj_ptqi66GCucihVvJfMjLAmec39IyEx_6qawtMGysU/edit?usp=sharing"",""สบก!AA43"")"),435734)</f>
        <v>435734</v>
      </c>
      <c r="O57" s="623">
        <f ca="1">IF(L57&gt;0,N57*100/L57,0)</f>
        <v>57.182939632545931</v>
      </c>
      <c r="P57" s="623">
        <f ca="1">IF(M57&gt;0,N57*100/M57,0)</f>
        <v>75.319916129511796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IFERROR(__xludf.DUMMYFUNCTION("IMPORTRANGE(""https://docs.google.com/spreadsheets/d/1Yj_ptqi66GCucihVvJfMjLAmec39IyEx_6qawtMGysU/edit?usp=sharing"",""สบก!V43"")"),762000)</f>
        <v>762000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IFERROR(__xludf.DUMMYFUNCTION("IMPORTRANGE(""https://docs.google.com/spreadsheets/d/1Yj_ptqi66GCucihVvJfMjLAmec39IyEx_6qawtMGysU/edit?usp=sharing"",""สบก!W43"")"),0)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IFERROR(__xludf.DUMMYFUNCTION("IMPORTRANGE(""https://docs.google.com/spreadsheets/d/1Yj_ptqi66GCucihVvJfMjLAmec39IyEx_6qawtMGysU/edit?usp=sharing"",""สบก!X43"")"),0)</f>
        <v>0</v>
      </c>
      <c r="M61" s="625"/>
      <c r="N61" s="622">
        <f ca="1">IFERROR(__xludf.DUMMYFUNCTION("IMPORTRANGE(""https://docs.google.com/spreadsheets/d/1Yj_ptqi66GCucihVvJfMjLAmec39IyEx_6qawtMGysU/edit?usp=sharing"",""สบก!AB43"")"),0)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IFERROR(__xludf.DUMMYFUNCTION("IMPORTRANGE(""https://docs.google.com/spreadsheets/d/1Yj_ptqi66GCucihVvJfMjLAmec39IyEx_6qawtMGysU/edit?usp=sharing"",""สบก!AI43"")"),0)</f>
        <v>0</v>
      </c>
      <c r="N70" s="627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IFERROR(__xludf.DUMMYFUNCTION("IMPORTRANGE(""https://docs.google.com/spreadsheets/d/1Yj_ptqi66GCucihVvJfMjLAmec39IyEx_6qawtMGysU/edit?usp=sharing"",""สบก!AG43"")"),0)</f>
        <v>0</v>
      </c>
      <c r="M74" s="625"/>
      <c r="N74" s="622">
        <f ca="1">IFERROR(__xludf.DUMMYFUNCTION("IMPORTRANGE(""https://docs.google.com/spreadsheets/d/1Yj_ptqi66GCucihVvJfMjLAmec39IyEx_6qawtMGysU/edit?usp=sharing"",""สบก!AK43"")"),0)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157590</v>
      </c>
      <c r="O94" s="151">
        <f t="shared" ref="O94:O96" ca="1" si="53">IF(L94&gt;0,N94*100/L94,0)</f>
        <v>73.468531468531467</v>
      </c>
      <c r="P94" s="151">
        <f t="shared" ref="P94:P96" ca="1" si="54">IF(M94&gt;0,N94*100/M94,0)</f>
        <v>81.041886297600982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157590</v>
      </c>
      <c r="O96" s="156">
        <f t="shared" ca="1" si="53"/>
        <v>73.468531468531467</v>
      </c>
      <c r="P96" s="156">
        <f t="shared" ca="1" si="54"/>
        <v>81.041886297600982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IFERROR(__xludf.DUMMYFUNCTION("IMPORTRANGE(""https://docs.google.com/spreadsheets/d/1Yj_ptqi66GCucihVvJfMjLAmec39IyEx_6qawtMGysU/edit?usp=sharing"",""สบก!AR43"")"),102055)</f>
        <v>102055</v>
      </c>
      <c r="N98" s="627">
        <f ca="1">IFERROR(__xludf.DUMMYFUNCTION("IMPORTRANGE(""https://docs.google.com/spreadsheets/d/1Yj_ptqi66GCucihVvJfMjLAmec39IyEx_6qawtMGysU/edit?usp=sharing"",""สบก!AS43"")"),65190)</f>
        <v>65190</v>
      </c>
      <c r="O98" s="169">
        <f ca="1">IF(L98&gt;0,N98*100/L98,0)</f>
        <v>53.390663390663391</v>
      </c>
      <c r="P98" s="169">
        <f ca="1">IF(M98&gt;0,N98*100/M98,0)</f>
        <v>63.877321052373723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IFERROR(__xludf.DUMMYFUNCTION("IMPORTRANGE(""https://docs.google.com/spreadsheets/d/1Yj_ptqi66GCucihVvJfMjLAmec39IyEx_6qawtMGysU/edit?usp=sharing"",""สบก!AP43"")"),92400)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IFERROR(__xludf.DUMMYFUNCTION("IMPORTRANGE(""https://docs.google.com/spreadsheets/d/1Yj_ptqi66GCucihVvJfMjLAmec39IyEx_6qawtMGysU/edit?usp=sharing"",""สบก!AT43"")"),92400)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IFERROR(__xludf.DUMMYFUNCTION("IMPORTRANGE(""https://docs.google.com/spreadsheets/d/1Yj_ptqi66GCucihVvJfMjLAmec39IyEx_6qawtMGysU/edit?usp=sharing"",""สบก!BA43"")"),0)</f>
        <v>0</v>
      </c>
      <c r="N122" s="627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IFERROR(__xludf.DUMMYFUNCTION("IMPORTRANGE(""https://docs.google.com/spreadsheets/d/1Yj_ptqi66GCucihVvJfMjLAmec39IyEx_6qawtMGysU/edit?usp=sharing"",""สบก!AY43"")"),0)</f>
        <v>0</v>
      </c>
      <c r="M126" s="625"/>
      <c r="N126" s="622">
        <f ca="1">IFERROR(__xludf.DUMMYFUNCTION("IMPORTRANGE(""https://docs.google.com/spreadsheets/d/1Yj_ptqi66GCucihVvJfMjLAmec39IyEx_6qawtMGysU/edit?usp=sharing"",""สบก!BC43"")"),0)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173625</v>
      </c>
      <c r="N140" s="152">
        <f t="shared" ca="1" si="64"/>
        <v>124130</v>
      </c>
      <c r="O140" s="151">
        <f t="shared" ref="O140:O142" ca="1" si="65">IF(L140&gt;0,N140*100/L140,0)</f>
        <v>70.328611898017002</v>
      </c>
      <c r="P140" s="151">
        <f t="shared" ref="P140:P142" ca="1" si="66">IF(M140&gt;0,N140*100/M140,0)</f>
        <v>71.493160547156222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173625</v>
      </c>
      <c r="N142" s="157">
        <f t="shared" ca="1" si="68"/>
        <v>124130</v>
      </c>
      <c r="O142" s="156">
        <f t="shared" ca="1" si="65"/>
        <v>70.328611898017002</v>
      </c>
      <c r="P142" s="156">
        <f t="shared" ca="1" si="66"/>
        <v>71.493160547156222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6">
        <f ca="1">IFERROR(__xludf.DUMMYFUNCTION("IMPORTRANGE(""https://docs.google.com/spreadsheets/d/1Yj_ptqi66GCucihVvJfMjLAmec39IyEx_6qawtMGysU/edit?usp=sharing"",""สบก!BJ43"")"),173625)</f>
        <v>173625</v>
      </c>
      <c r="N144" s="627">
        <f ca="1">IFERROR(__xludf.DUMMYFUNCTION("IMPORTRANGE(""https://docs.google.com/spreadsheets/d/1Yj_ptqi66GCucihVvJfMjLAmec39IyEx_6qawtMGysU/edit?usp=sharing"",""สบก!BK43"")"),124130)</f>
        <v>124130</v>
      </c>
      <c r="O144" s="169">
        <f ca="1">IF(L144&gt;0,N144*100/L144,0)</f>
        <v>70.328611898017002</v>
      </c>
      <c r="P144" s="169">
        <f ca="1">IF(M144&gt;0,N144*100/M144,0)</f>
        <v>71.493160547156222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IFERROR(__xludf.DUMMYFUNCTION("IMPORTRANGE(""https://docs.google.com/spreadsheets/d/1Yj_ptqi66GCucihVvJfMjLAmec39IyEx_6qawtMGysU/edit?usp=sharing"",""สบก!BH43"")"),0)</f>
        <v>0</v>
      </c>
      <c r="M148" s="625"/>
      <c r="N148" s="622">
        <f ca="1">IFERROR(__xludf.DUMMYFUNCTION("IMPORTRANGE(""https://docs.google.com/spreadsheets/d/1Yj_ptqi66GCucihVvJfMjLAmec39IyEx_6qawtMGysU/edit?usp=sharing"",""สบก!BL43"")"),0)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IFERROR(__xludf.DUMMYFUNCTION("IMPORTRANGE(""https://docs.google.com/spreadsheets/d/1Yj_ptqi66GCucihVvJfMjLAmec39IyEx_6qawtMGysU/edit?usp=sharing"",""สบก!BS43"")"),20210)</f>
        <v>20210</v>
      </c>
      <c r="N224" s="627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IFERROR(__xludf.DUMMYFUNCTION("IMPORTRANGE(""https://docs.google.com/spreadsheets/d/1Yj_ptqi66GCucihVvJfMjLAmec39IyEx_6qawtMGysU/edit?usp=sharing"",""สบก!BQ43"")"),0)</f>
        <v>0</v>
      </c>
      <c r="M228" s="625"/>
      <c r="N228" s="622">
        <f ca="1">IFERROR(__xludf.DUMMYFUNCTION("IMPORTRANGE(""https://docs.google.com/spreadsheets/d/1Yj_ptqi66GCucihVvJfMjLAmec39IyEx_6qawtMGysU/edit?usp=sharing"",""สบก!BU43"")"),0)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IFERROR(__xludf.DUMMYFUNCTION("IMPORTRANGE(""https://docs.google.com/spreadsheets/d/1Yj_ptqi66GCucihVvJfMjLAmec39IyEx_6qawtMGysU/edit?usp=sharing"",""สบก!CB43"")"),0)</f>
        <v>0</v>
      </c>
      <c r="N254" s="627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IFERROR(__xludf.DUMMYFUNCTION("IMPORTRANGE(""https://docs.google.com/spreadsheets/d/1Yj_ptqi66GCucihVvJfMjLAmec39IyEx_6qawtMGysU/edit?usp=sharing"",""สบก!BZ43"")"),0)</f>
        <v>0</v>
      </c>
      <c r="M258" s="625"/>
      <c r="N258" s="622">
        <f ca="1">IFERROR(__xludf.DUMMYFUNCTION("IMPORTRANGE(""https://docs.google.com/spreadsheets/d/1Yj_ptqi66GCucihVvJfMjLAmec39IyEx_6qawtMGysU/edit?usp=sharing"",""สบก!CD43"")"),0)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IFERROR(__xludf.DUMMYFUNCTION("IMPORTRANGE(""https://docs.google.com/spreadsheets/d/1Yj_ptqi66GCucihVvJfMjLAmec39IyEx_6qawtMGysU/edit?usp=sharing"",""สบก!CK43"")"),0)</f>
        <v>0</v>
      </c>
      <c r="N275" s="627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IFERROR(__xludf.DUMMYFUNCTION("IMPORTRANGE(""https://docs.google.com/spreadsheets/d/1Yj_ptqi66GCucihVvJfMjLAmec39IyEx_6qawtMGysU/edit?usp=sharing"",""สบก!CI43"")"),0)</f>
        <v>0</v>
      </c>
      <c r="M279" s="625"/>
      <c r="N279" s="622">
        <f ca="1">IFERROR(__xludf.DUMMYFUNCTION("IMPORTRANGE(""https://docs.google.com/spreadsheets/d/1Yj_ptqi66GCucihVvJfMjLAmec39IyEx_6qawtMGysU/edit?usp=sharing"",""สบก!CM43"")"),0)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IFERROR(__xludf.DUMMYFUNCTION("IMPORTRANGE(""https://docs.google.com/spreadsheets/d/1Yj_ptqi66GCucihVvJfMjLAmec39IyEx_6qawtMGysU/edit?usp=sharing"",""สบก!CT43"")"),0)</f>
        <v>0</v>
      </c>
      <c r="N294" s="627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IFERROR(__xludf.DUMMYFUNCTION("IMPORTRANGE(""https://docs.google.com/spreadsheets/d/1Yj_ptqi66GCucihVvJfMjLAmec39IyEx_6qawtMGysU/edit?usp=sharing"",""สบก!CR43"")"),0)</f>
        <v>0</v>
      </c>
      <c r="M298" s="625"/>
      <c r="N298" s="622">
        <f ca="1">IFERROR(__xludf.DUMMYFUNCTION("IMPORTRANGE(""https://docs.google.com/spreadsheets/d/1Yj_ptqi66GCucihVvJfMjLAmec39IyEx_6qawtMGysU/edit?usp=sharing"",""สบก!CV43"")"),0)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IFERROR(__xludf.DUMMYFUNCTION("IMPORTRANGE(""https://docs.google.com/spreadsheets/d/1Yj_ptqi66GCucihVvJfMjLAmec39IyEx_6qawtMGysU/edit?usp=sharing"",""สบก!DC43"")"),0)</f>
        <v>0</v>
      </c>
      <c r="N314" s="627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IFERROR(__xludf.DUMMYFUNCTION("IMPORTRANGE(""https://docs.google.com/spreadsheets/d/1Yj_ptqi66GCucihVvJfMjLAmec39IyEx_6qawtMGysU/edit?usp=sharing"",""สบก!DA43"")"),0)</f>
        <v>0</v>
      </c>
      <c r="M318" s="625"/>
      <c r="N318" s="622">
        <f ca="1">IFERROR(__xludf.DUMMYFUNCTION("IMPORTRANGE(""https://docs.google.com/spreadsheets/d/1Yj_ptqi66GCucihVvJfMjLAmec39IyEx_6qawtMGysU/edit?usp=sharing"",""สบก!DE43"")"),0)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IFERROR(__xludf.DUMMYFUNCTION("IMPORTRANGE(""https://docs.google.com/spreadsheets/d/1XL5vhW3sbDhbH9Cz0tuDiY8C3ctxq1tqvaCgkFb8cCA/edit?usp=sharing"",""บึงกาฬ!J228"")"),403)</f>
        <v>403</v>
      </c>
      <c r="K328" s="318">
        <f ca="1">IF(I328&gt;0,J328*100/I328,0)</f>
        <v>58.405797101449274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1646400</v>
      </c>
      <c r="M329" s="152">
        <f t="shared" ca="1" si="98"/>
        <v>1396600</v>
      </c>
      <c r="N329" s="152">
        <f t="shared" ca="1" si="98"/>
        <v>1120268.8199999998</v>
      </c>
      <c r="O329" s="151">
        <f t="shared" ref="O329:O331" ca="1" si="99">IF(L329&gt;0,N329*100/L329,0)</f>
        <v>68.043538629737597</v>
      </c>
      <c r="P329" s="151">
        <f t="shared" ref="P329:P331" ca="1" si="100">IF(M329&gt;0,N329*100/M329,0)</f>
        <v>80.214006873836453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1646400</v>
      </c>
      <c r="M331" s="157">
        <f t="shared" ca="1" si="102"/>
        <v>1396600</v>
      </c>
      <c r="N331" s="157">
        <f t="shared" ca="1" si="102"/>
        <v>1120268.8199999998</v>
      </c>
      <c r="O331" s="156">
        <f t="shared" ca="1" si="99"/>
        <v>68.043538629737597</v>
      </c>
      <c r="P331" s="156">
        <f t="shared" ca="1" si="100"/>
        <v>80.214006873836453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6">
        <f ca="1">IFERROR(__xludf.DUMMYFUNCTION("IMPORTRANGE(""https://docs.google.com/spreadsheets/d/1Yj_ptqi66GCucihVvJfMjLAmec39IyEx_6qawtMGysU/edit?usp=sharing"",""สบก!DL43"")"),1304500)</f>
        <v>1304500</v>
      </c>
      <c r="N333" s="627">
        <f ca="1">IFERROR(__xludf.DUMMYFUNCTION("IMPORTRANGE(""https://docs.google.com/spreadsheets/d/1Yj_ptqi66GCucihVvJfMjLAmec39IyEx_6qawtMGysU/edit?usp=sharing"",""สบก!DM43"")"),1028168.82)</f>
        <v>1028168.82</v>
      </c>
      <c r="O333" s="169">
        <f ca="1">IF(L333&gt;0,N333*100/L333,0)</f>
        <v>66.149959467284305</v>
      </c>
      <c r="P333" s="169">
        <f ca="1">IF(M333&gt;0,N333*100/M333,0)</f>
        <v>78.81708087389805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IFERROR(__xludf.DUMMYFUNCTION("IMPORTRANGE(""https://docs.google.com/spreadsheets/d/1Yj_ptqi66GCucihVvJfMjLAmec39IyEx_6qawtMGysU/edit?usp=sharing"",""สบก!DJ43"")"),92100)</f>
        <v>92100</v>
      </c>
      <c r="M337" s="625">
        <f ca="1">L337</f>
        <v>92100</v>
      </c>
      <c r="N337" s="622">
        <f ca="1">IFERROR(__xludf.DUMMYFUNCTION("IMPORTRANGE(""https://docs.google.com/spreadsheets/d/1Yj_ptqi66GCucihVvJfMjLAmec39IyEx_6qawtMGysU/edit?usp=sharing"",""สบก!DN43"")"),92100)</f>
        <v>92100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IFERROR(__xludf.DUMMYFUNCTION("IMPORTRANGE(""https://docs.google.com/spreadsheets/d/1XL5vhW3sbDhbH9Cz0tuDiY8C3ctxq1tqvaCgkFb8cCA/edit?usp=sharing"",""บึงกาฬ!J234"")"),603)</f>
        <v>603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IFERROR(__xludf.DUMMYFUNCTION("IMPORTRANGE(""https://docs.google.com/spreadsheets/d/1XL5vhW3sbDhbH9Cz0tuDiY8C3ctxq1tqvaCgkFb8cCA/edit?usp=sharing"",""บึงกาฬ!J235"")"),6198.64)</f>
        <v>6198.64</v>
      </c>
      <c r="K340" s="343">
        <f t="shared" ca="1" si="103"/>
        <v>77.483000000000004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IFERROR(__xludf.DUMMYFUNCTION("IMPORTRANGE(""https://docs.google.com/spreadsheets/d/1XL5vhW3sbDhbH9Cz0tuDiY8C3ctxq1tqvaCgkFb8cCA/edit?usp=sharing"",""บึงกาฬ!J236"")"),436)</f>
        <v>436</v>
      </c>
      <c r="K341" s="343">
        <f t="shared" ca="1" si="103"/>
        <v>63.188405797101453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IFERROR(__xludf.DUMMYFUNCTION("IMPORTRANGE(""https://docs.google.com/spreadsheets/d/1XL5vhW3sbDhbH9Cz0tuDiY8C3ctxq1tqvaCgkFb8cCA/edit?usp=sharing"",""บึงกาฬ!J237"")"),6187.07)</f>
        <v>6187.07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IFERROR(__xludf.DUMMYFUNCTION("IMPORTRANGE(""https://docs.google.com/spreadsheets/d/1XL5vhW3sbDhbH9Cz0tuDiY8C3ctxq1tqvaCgkFb8cCA/edit?usp=sharing"",""บึงกาฬ!J240"")"),403)</f>
        <v>403</v>
      </c>
      <c r="K345" s="343">
        <f t="shared" ca="1" si="103"/>
        <v>58.405797101449274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IFERROR(__xludf.DUMMYFUNCTION("IMPORTRANGE(""https://docs.google.com/spreadsheets/d/1XL5vhW3sbDhbH9Cz0tuDiY8C3ctxq1tqvaCgkFb8cCA/edit?usp=sharing"",""บึงกาฬ!J241"")"),5763.97)</f>
        <v>5763.97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IFERROR(__xludf.DUMMYFUNCTION("IMPORTRANGE(""https://docs.google.com/spreadsheets/d/1XL5vhW3sbDhbH9Cz0tuDiY8C3ctxq1tqvaCgkFb8cCA/edit?usp=sharing"",""บึงกาฬ!M242"")"),1061802)</f>
        <v>1061802</v>
      </c>
      <c r="O347" s="358">
        <f ca="1">+IF(L347&gt;0,N347*100/L347,0)</f>
        <v>38.33434722881605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IFERROR(__xludf.DUMMYFUNCTION("IMPORTRANGE(""https://docs.google.com/spreadsheets/d/1XL5vhW3sbDhbH9Cz0tuDiY8C3ctxq1tqvaCgkFb8cCA/edit?usp=sharing"",""บึงกาฬ!M244"")"),132387)</f>
        <v>132387</v>
      </c>
      <c r="O349" s="373">
        <f ca="1">+IF(L349&gt;0,N349*100/L349,0)</f>
        <v>29.277500110575435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IFERROR(__xludf.DUMMYFUNCTION("IMPORTRANGE(""https://docs.google.com/spreadsheets/d/1XL5vhW3sbDhbH9Cz0tuDiY8C3ctxq1tqvaCgkFb8cCA/edit?usp=sharing"",""บึงกาฬ!M247"")"),132387)</f>
        <v>132387</v>
      </c>
      <c r="O352" s="165">
        <f t="shared" ca="1" si="105"/>
        <v>29.277500110575435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IFERROR(__xludf.DUMMYFUNCTION("IMPORTRANGE(""https://docs.google.com/spreadsheets/d/1XL5vhW3sbDhbH9Cz0tuDiY8C3ctxq1tqvaCgkFb8cCA/edit?usp=sharing"",""บึงกาฬ!M249"")"),132387)</f>
        <v>132387</v>
      </c>
      <c r="O354" s="169">
        <f t="shared" ca="1" si="105"/>
        <v>29.277500110575435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IFERROR(__xludf.DUMMYFUNCTION("IMPORTRANGE(""https://docs.google.com/spreadsheets/d/1XL5vhW3sbDhbH9Cz0tuDiY8C3ctxq1tqvaCgkFb8cCA/edit?usp=sharing"",""บึงกาฬ!M250"")"),52138)</f>
        <v>52138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IFERROR(__xludf.DUMMYFUNCTION("IMPORTRANGE(""https://docs.google.com/spreadsheets/d/1XL5vhW3sbDhbH9Cz0tuDiY8C3ctxq1tqvaCgkFb8cCA/edit?usp=sharing"",""บึงกาฬ!M252"")"),59200)</f>
        <v>59200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IFERROR(__xludf.DUMMYFUNCTION("IMPORTRANGE(""https://docs.google.com/spreadsheets/d/1XL5vhW3sbDhbH9Cz0tuDiY8C3ctxq1tqvaCgkFb8cCA/edit?usp=sharing"",""บึงกาฬ!M253"")"),21049)</f>
        <v>21049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IFERROR(__xludf.DUMMYFUNCTION("IMPORTRANGE(""https://docs.google.com/spreadsheets/d/1XL5vhW3sbDhbH9Cz0tuDiY8C3ctxq1tqvaCgkFb8cCA/edit?usp=sharing"",""บึงกาฬ!M275"")"),304260)</f>
        <v>304260</v>
      </c>
      <c r="O380" s="373">
        <f ca="1">+IF(L380&gt;0,N380*100/L380,0)</f>
        <v>29.582312448955783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IFERROR(__xludf.DUMMYFUNCTION("IMPORTRANGE(""https://docs.google.com/spreadsheets/d/1XL5vhW3sbDhbH9Cz0tuDiY8C3ctxq1tqvaCgkFb8cCA/edit?usp=sharing"",""บึงกาฬ!M278"")"),304260)</f>
        <v>304260</v>
      </c>
      <c r="O383" s="165">
        <f t="shared" ca="1" si="109"/>
        <v>29.582312448955783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IFERROR(__xludf.DUMMYFUNCTION("IMPORTRANGE(""https://docs.google.com/spreadsheets/d/1XL5vhW3sbDhbH9Cz0tuDiY8C3ctxq1tqvaCgkFb8cCA/edit?usp=sharing"",""บึงกาฬ!M280"")"),304260)</f>
        <v>304260</v>
      </c>
      <c r="O385" s="169">
        <f t="shared" ca="1" si="109"/>
        <v>29.582312448955783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IFERROR(__xludf.DUMMYFUNCTION("IMPORTRANGE(""https://docs.google.com/spreadsheets/d/1XL5vhW3sbDhbH9Cz0tuDiY8C3ctxq1tqvaCgkFb8cCA/edit?usp=sharing"",""บึงกาฬ!M283"")"),77535)</f>
        <v>77535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IFERROR(__xludf.DUMMYFUNCTION("IMPORTRANGE(""https://docs.google.com/spreadsheets/d/1XL5vhW3sbDhbH9Cz0tuDiY8C3ctxq1tqvaCgkFb8cCA/edit?usp=sharing"",""บึงกาฬ!M284"")"),28725)</f>
        <v>28725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IFERROR(__xludf.DUMMYFUNCTION("IMPORTRANGE(""https://docs.google.com/spreadsheets/d/1XL5vhW3sbDhbH9Cz0tuDiY8C3ctxq1tqvaCgkFb8cCA/edit?usp=sharing"",""บึงกาฬ!J296"")"),90)</f>
        <v>90</v>
      </c>
      <c r="K401" s="372">
        <f t="shared" ref="K401:K402" ca="1" si="111">IF(I401&gt;0,J401*100/I401,0)</f>
        <v>75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IFERROR(__xludf.DUMMYFUNCTION("IMPORTRANGE(""https://docs.google.com/spreadsheets/d/1XL5vhW3sbDhbH9Cz0tuDiY8C3ctxq1tqvaCgkFb8cCA/edit?usp=sharing"",""บึงกาฬ!M296"")"),99645)</f>
        <v>99645</v>
      </c>
      <c r="O401" s="373">
        <f ca="1">+IF(L401&gt;0,N401*100/L401,0)</f>
        <v>68.92985611510791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IFERROR(__xludf.DUMMYFUNCTION("IMPORTRANGE(""https://docs.google.com/spreadsheets/d/1XL5vhW3sbDhbH9Cz0tuDiY8C3ctxq1tqvaCgkFb8cCA/edit?usp=sharing"",""บึงกาฬ!J297"")"),30)</f>
        <v>30</v>
      </c>
      <c r="K402" s="372">
        <f t="shared" ca="1" si="111"/>
        <v>75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IFERROR(__xludf.DUMMYFUNCTION("IMPORTRANGE(""https://docs.google.com/spreadsheets/d/1XL5vhW3sbDhbH9Cz0tuDiY8C3ctxq1tqvaCgkFb8cCA/edit?usp=sharing"",""บึงกาฬ!M299"")"),99645)</f>
        <v>99645</v>
      </c>
      <c r="O404" s="169">
        <f t="shared" ca="1" si="112"/>
        <v>68.92985611510791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IFERROR(__xludf.DUMMYFUNCTION("IMPORTRANGE(""https://docs.google.com/spreadsheets/d/1XL5vhW3sbDhbH9Cz0tuDiY8C3ctxq1tqvaCgkFb8cCA/edit?usp=sharing"",""บึงกาฬ!M301"")"),99645)</f>
        <v>99645</v>
      </c>
      <c r="O406" s="169">
        <f t="shared" ca="1" si="112"/>
        <v>68.92985611510791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IFERROR(__xludf.DUMMYFUNCTION("IMPORTRANGE(""https://docs.google.com/spreadsheets/d/1XL5vhW3sbDhbH9Cz0tuDiY8C3ctxq1tqvaCgkFb8cCA/edit?usp=sharing"",""บึงกาฬ!M302"")"),99645)</f>
        <v>99645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IFERROR(__xludf.DUMMYFUNCTION("IMPORTRANGE(""https://docs.google.com/spreadsheets/d/1XL5vhW3sbDhbH9Cz0tuDiY8C3ctxq1tqvaCgkFb8cCA/edit?usp=sharing"",""บึงกาฬ!J311"")"),30)</f>
        <v>30</v>
      </c>
      <c r="K416" s="202">
        <f t="shared" ref="K416:K432" ca="1" si="113">IF(I416&gt;0,J416*100/I416,0)</f>
        <v>75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IFERROR(__xludf.DUMMYFUNCTION("IMPORTRANGE(""https://docs.google.com/spreadsheets/d/1XL5vhW3sbDhbH9Cz0tuDiY8C3ctxq1tqvaCgkFb8cCA/edit?usp=sharing"",""บึงกาฬ!M330"")"),99075)</f>
        <v>99075</v>
      </c>
      <c r="O435" s="412">
        <f t="shared" ref="O435:O439" ca="1" si="114">+IF(L435&gt;0,N435*100/L435,0)</f>
        <v>89.660633484162901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IFERROR(__xludf.DUMMYFUNCTION("IMPORTRANGE(""https://docs.google.com/spreadsheets/d/1XL5vhW3sbDhbH9Cz0tuDiY8C3ctxq1tqvaCgkFb8cCA/edit?usp=sharing"",""บึงกาฬ!M332"")"),99075)</f>
        <v>99075</v>
      </c>
      <c r="O437" s="169">
        <f t="shared" ca="1" si="114"/>
        <v>89.660633484162901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IFERROR(__xludf.DUMMYFUNCTION("IMPORTRANGE(""https://docs.google.com/spreadsheets/d/1XL5vhW3sbDhbH9Cz0tuDiY8C3ctxq1tqvaCgkFb8cCA/edit?usp=sharing"",""บึงกาฬ!M334"")"),99075)</f>
        <v>99075</v>
      </c>
      <c r="O439" s="169">
        <f t="shared" ca="1" si="114"/>
        <v>89.660633484162901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IFERROR(__xludf.DUMMYFUNCTION("IMPORTRANGE(""https://docs.google.com/spreadsheets/d/1XL5vhW3sbDhbH9Cz0tuDiY8C3ctxq1tqvaCgkFb8cCA/edit?usp=sharing"",""บึงกาฬ!J350"")"),38688)</f>
        <v>38688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IFERROR(__xludf.DUMMYFUNCTION("IMPORTRANGE(""https://docs.google.com/spreadsheets/d/1XL5vhW3sbDhbH9Cz0tuDiY8C3ctxq1tqvaCgkFb8cCA/edit?usp=sharing"",""บึงกาฬ!J359"")"),38688)</f>
        <v>38688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IFERROR(__xludf.DUMMYFUNCTION("IMPORTRANGE(""https://docs.google.com/spreadsheets/d/1XL5vhW3sbDhbH9Cz0tuDiY8C3ctxq1tqvaCgkFb8cCA/edit?usp=sharing"",""บึงกาฬ!J376"")"),38688)</f>
        <v>38688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IFERROR(__xludf.DUMMYFUNCTION("IMPORTRANGE(""https://docs.google.com/spreadsheets/d/1XL5vhW3sbDhbH9Cz0tuDiY8C3ctxq1tqvaCgkFb8cCA/edit?usp=sharing"",""บึงกาฬ!J377"")"),2619)</f>
        <v>2619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202">
        <f t="shared" ca="1" si="117"/>
        <v>37.532679738562095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2">
        <f t="shared" ca="1" si="117"/>
        <v>39.33649289099526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IFERROR(__xludf.DUMMYFUNCTION("IMPORTRANGE(""https://docs.google.com/spreadsheets/d/1XL5vhW3sbDhbH9Cz0tuDiY8C3ctxq1tqvaCgkFb8cCA/edit?usp=sharing"",""บึงกาฬ!J395"")"),2296)</f>
        <v>2296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IFERROR(__xludf.DUMMYFUNCTION("IMPORTRANGE(""https://docs.google.com/spreadsheets/d/1XL5vhW3sbDhbH9Cz0tuDiY8C3ctxq1tqvaCgkFb8cCA/edit?usp=sharing"",""บึงกาฬ!J396"")"),165)</f>
        <v>165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IFERROR(__xludf.DUMMYFUNCTION("IMPORTRANGE(""https://docs.google.com/spreadsheets/d/1XL5vhW3sbDhbH9Cz0tuDiY8C3ctxq1tqvaCgkFb8cCA/edit?usp=sharing"",""บึงกาฬ!J397"")"),2296)</f>
        <v>2296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IFERROR(__xludf.DUMMYFUNCTION("IMPORTRANGE(""https://docs.google.com/spreadsheets/d/1XL5vhW3sbDhbH9Cz0tuDiY8C3ctxq1tqvaCgkFb8cCA/edit?usp=sharing"",""บึงกาฬ!J398"")"),165)</f>
        <v>165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IFERROR(__xludf.DUMMYFUNCTION("IMPORTRANGE(""https://docs.google.com/spreadsheets/d/1XL5vhW3sbDhbH9Cz0tuDiY8C3ctxq1tqvaCgkFb8cCA/edit?usp=sharing"",""บึงกาฬ!M446"")"),287909)</f>
        <v>287909</v>
      </c>
      <c r="O551" s="412">
        <f t="shared" ref="O551:O555" ca="1" si="120">+IF(L551&gt;0,N551*100/L551,0)</f>
        <v>89.971562500000005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IFERROR(__xludf.DUMMYFUNCTION("IMPORTRANGE(""https://docs.google.com/spreadsheets/d/1XL5vhW3sbDhbH9Cz0tuDiY8C3ctxq1tqvaCgkFb8cCA/edit?usp=sharing"",""บึงกาฬ!M448"")"),287909)</f>
        <v>287909</v>
      </c>
      <c r="O553" s="169">
        <f t="shared" ca="1" si="120"/>
        <v>89.971562500000005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IFERROR(__xludf.DUMMYFUNCTION("IMPORTRANGE(""https://docs.google.com/spreadsheets/d/1XL5vhW3sbDhbH9Cz0tuDiY8C3ctxq1tqvaCgkFb8cCA/edit?usp=sharing"",""บึงกาฬ!M450"")"),287909)</f>
        <v>287909</v>
      </c>
      <c r="O555" s="169">
        <f t="shared" ca="1" si="120"/>
        <v>89.971562500000005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IFERROR(__xludf.DUMMYFUNCTION("IMPORTRANGE(""https://docs.google.com/spreadsheets/d/1XL5vhW3sbDhbH9Cz0tuDiY8C3ctxq1tqvaCgkFb8cCA/edit?usp=sharing"",""บึงกาฬ!M454"")"),287909)</f>
        <v>287909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5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IFERROR(__xludf.DUMMYFUNCTION("IMPORTRANGE(""https://docs.google.com/spreadsheets/d/1XL5vhW3sbDhbH9Cz0tuDiY8C3ctxq1tqvaCgkFb8cCA/edit?usp=sharing"",""บึงกาฬ!J459"")"),3484)</f>
        <v>3484</v>
      </c>
      <c r="K564" s="372">
        <f ca="1">IF(I564&gt;0,J564*100/I564,0)</f>
        <v>99.542857142857144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IFERROR(__xludf.DUMMYFUNCTION("IMPORTRANGE(""https://docs.google.com/spreadsheets/d/1XL5vhW3sbDhbH9Cz0tuDiY8C3ctxq1tqvaCgkFb8cCA/edit?usp=sharing"",""บึงกาฬ!M459"")"),75128)</f>
        <v>75128</v>
      </c>
      <c r="O564" s="373">
        <f t="shared" ref="O564:O568" ca="1" si="122">+IF(L564&gt;0,N564*100/L564,0)</f>
        <v>46.954999999999998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IFERROR(__xludf.DUMMYFUNCTION("IMPORTRANGE(""https://docs.google.com/spreadsheets/d/1XL5vhW3sbDhbH9Cz0tuDiY8C3ctxq1tqvaCgkFb8cCA/edit?usp=sharing"",""บึงกาฬ!M461"")"),75128)</f>
        <v>75128</v>
      </c>
      <c r="O566" s="169">
        <f t="shared" ca="1" si="122"/>
        <v>46.954999999999998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IFERROR(__xludf.DUMMYFUNCTION("IMPORTRANGE(""https://docs.google.com/spreadsheets/d/1XL5vhW3sbDhbH9Cz0tuDiY8C3ctxq1tqvaCgkFb8cCA/edit?usp=sharing"",""บึงกาฬ!M463"")"),75128)</f>
        <v>75128</v>
      </c>
      <c r="O568" s="169">
        <f t="shared" ca="1" si="122"/>
        <v>46.954999999999998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IFERROR(__xludf.DUMMYFUNCTION("IMPORTRANGE(""https://docs.google.com/spreadsheets/d/1XL5vhW3sbDhbH9Cz0tuDiY8C3ctxq1tqvaCgkFb8cCA/edit?usp=sharing"",""บึงกาฬ!M466"")"),54278)</f>
        <v>54278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IFERROR(__xludf.DUMMYFUNCTION("IMPORTRANGE(""https://docs.google.com/spreadsheets/d/1XL5vhW3sbDhbH9Cz0tuDiY8C3ctxq1tqvaCgkFb8cCA/edit?usp=sharing"",""บึงกาฬ!M467"")"),20850)</f>
        <v>20850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IFERROR(__xludf.DUMMYFUNCTION("IMPORTRANGE(""https://docs.google.com/spreadsheets/d/1XL5vhW3sbDhbH9Cz0tuDiY8C3ctxq1tqvaCgkFb8cCA/edit?usp=sharing"",""บึงกาฬ!J468"")"),3484)</f>
        <v>3484</v>
      </c>
      <c r="K573" s="202">
        <f ca="1">IF(I573&gt;0,J573*100/I573,0)</f>
        <v>99.542857142857144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IFERROR(__xludf.DUMMYFUNCTION("IMPORTRANGE(""https://docs.google.com/spreadsheets/d/1XL5vhW3sbDhbH9Cz0tuDiY8C3ctxq1tqvaCgkFb8cCA/edit?usp=sharing"",""บึงกาฬ!J471"")"),363)</f>
        <v>363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IFERROR(__xludf.DUMMYFUNCTION("IMPORTRANGE(""https://docs.google.com/spreadsheets/d/1XL5vhW3sbDhbH9Cz0tuDiY8C3ctxq1tqvaCgkFb8cCA/edit?usp=sharing"",""บึงกาฬ!J472"")"),3121)</f>
        <v>3121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IFERROR(__xludf.DUMMYFUNCTION("IMPORTRANGE(""https://docs.google.com/spreadsheets/d/1XL5vhW3sbDhbH9Cz0tuDiY8C3ctxq1tqvaCgkFb8cCA/edit?usp=sharing"",""บึงกาฬ!J475"")"),4)</f>
        <v>4</v>
      </c>
      <c r="K580" s="372">
        <f ca="1">IF(I580&gt;0,J580*100/I580,0)</f>
        <v>8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IFERROR(__xludf.DUMMYFUNCTION("IMPORTRANGE(""https://docs.google.com/spreadsheets/d/1XL5vhW3sbDhbH9Cz0tuDiY8C3ctxq1tqvaCgkFb8cCA/edit?usp=sharing"",""บึงกาฬ!J484"")"),13)</f>
        <v>13</v>
      </c>
      <c r="K589" s="163">
        <f t="shared" ref="K589:K596" ca="1" si="125">IF(I589&gt;0,J589*100/I589,0)</f>
        <v>26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IFERROR(__xludf.DUMMYFUNCTION("IMPORTRANGE(""https://docs.google.com/spreadsheets/d/1XL5vhW3sbDhbH9Cz0tuDiY8C3ctxq1tqvaCgkFb8cCA/edit?usp=sharing"",""บึงกาฬ!J485"")"),132.68)</f>
        <v>132.68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IFERROR(__xludf.DUMMYFUNCTION("IMPORTRANGE(""https://docs.google.com/spreadsheets/d/1XL5vhW3sbDhbH9Cz0tuDiY8C3ctxq1tqvaCgkFb8cCA/edit?usp=sharing"",""บึงกาฬ!J486"")"),14)</f>
        <v>14</v>
      </c>
      <c r="K591" s="163">
        <f t="shared" ca="1" si="125"/>
        <v>28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IFERROR(__xludf.DUMMYFUNCTION("IMPORTRANGE(""https://docs.google.com/spreadsheets/d/1XL5vhW3sbDhbH9Cz0tuDiY8C3ctxq1tqvaCgkFb8cCA/edit?usp=sharing"",""บึงกาฬ!J487"")"),41.99)</f>
        <v>41.99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IFERROR(__xludf.DUMMYFUNCTION("IMPORTRANGE(""https://docs.google.com/spreadsheets/d/1XL5vhW3sbDhbH9Cz0tuDiY8C3ctxq1tqvaCgkFb8cCA/edit?usp=sharing"",""บึงกาฬ!J488"")"),4)</f>
        <v>4</v>
      </c>
      <c r="K593" s="163">
        <f t="shared" ca="1" si="125"/>
        <v>8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IFERROR(__xludf.DUMMYFUNCTION("IMPORTRANGE(""https://docs.google.com/spreadsheets/d/1XL5vhW3sbDhbH9Cz0tuDiY8C3ctxq1tqvaCgkFb8cCA/edit?usp=sharing"",""บึงกาฬ!J489"")"),21.56)</f>
        <v>21.56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IFERROR(__xludf.DUMMYFUNCTION("IMPORTRANGE(""https://docs.google.com/spreadsheets/d/1XL5vhW3sbDhbH9Cz0tuDiY8C3ctxq1tqvaCgkFb8cCA/edit?usp=sharing"",""บึงกาฬ!J490"")"),4)</f>
        <v>4</v>
      </c>
      <c r="K595" s="163">
        <f t="shared" ca="1" si="125"/>
        <v>8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IFERROR(__xludf.DUMMYFUNCTION("IMPORTRANGE(""https://docs.google.com/spreadsheets/d/1XL5vhW3sbDhbH9Cz0tuDiY8C3ctxq1tqvaCgkFb8cCA/edit?usp=sharing"",""บึงกาฬ!J491"")"),2.71)</f>
        <v>2.71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IFERROR(__xludf.DUMMYFUNCTION("IMPORTRANGE(""https://docs.google.com/spreadsheets/d/1XL5vhW3sbDhbH9Cz0tuDiY8C3ctxq1tqvaCgkFb8cCA/edit?usp=sharing"",""บึงกาฬ!J166"")"),0)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IFERROR(__xludf.DUMMYFUNCTION("IMPORTRANGE(""https://docs.google.com/spreadsheets/d/1XL5vhW3sbDhbH9Cz0tuDiY8C3ctxq1tqvaCgkFb8cCA/edit?usp=sharing"",""บึงกาฬ!J166"")"),0)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IFERROR(__xludf.DUMMYFUNCTION("IMPORTRANGE(""https://docs.google.com/spreadsheets/d/1XL5vhW3sbDhbH9Cz0tuDiY8C3ctxq1tqvaCgkFb8cCA/edit?usp=sharing"",""บึงกาฬ!J523"")"),1232535.83)</f>
        <v>1232535.83</v>
      </c>
      <c r="K628" s="343">
        <f t="shared" ref="K628:K635" ca="1" si="129">IF(I628&gt;0,J628*100/I628,0)</f>
        <v>28.490616737325656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IFERROR(__xludf.DUMMYFUNCTION("IMPORTRANGE(""https://docs.google.com/spreadsheets/d/1XL5vhW3sbDhbH9Cz0tuDiY8C3ctxq1tqvaCgkFb8cCA/edit?usp=sharing"",""บึงกาฬ!J524"")"),76)</f>
        <v>76</v>
      </c>
      <c r="K629" s="343">
        <f t="shared" ca="1" si="129"/>
        <v>26.760563380281692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IFERROR(__xludf.DUMMYFUNCTION("IMPORTRANGE(""https://docs.google.com/spreadsheets/d/1XL5vhW3sbDhbH9Cz0tuDiY8C3ctxq1tqvaCgkFb8cCA/edit?usp=sharing"",""บึงกาฬ!J525"")"),573039.93)</f>
        <v>573039.93000000005</v>
      </c>
      <c r="K630" s="343">
        <f t="shared" ca="1" si="129"/>
        <v>39.681527999938851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IFERROR(__xludf.DUMMYFUNCTION("IMPORTRANGE(""https://docs.google.com/spreadsheets/d/1XL5vhW3sbDhbH9Cz0tuDiY8C3ctxq1tqvaCgkFb8cCA/edit?usp=sharing"",""บึงกาฬ!J526"")"),60)</f>
        <v>60</v>
      </c>
      <c r="K631" s="343">
        <f t="shared" ca="1" si="129"/>
        <v>89.552238805970148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IFERROR(__xludf.DUMMYFUNCTION("IMPORTRANGE(""https://docs.google.com/spreadsheets/d/1XL5vhW3sbDhbH9Cz0tuDiY8C3ctxq1tqvaCgkFb8cCA/edit?usp=sharing"",""บึงกาฬ!J530"")"),49)</f>
        <v>49</v>
      </c>
      <c r="K635" s="486">
        <f t="shared" ca="1" si="129"/>
        <v>81.666666666666671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IFERROR(__xludf.DUMMYFUNCTION("IMPORTRANGE(""https://docs.google.com/spreadsheets/d/1XL5vhW3sbDhbH9Cz0tuDiY8C3ctxq1tqvaCgkFb8cCA/edit#gid=346597447"",""บึงกาฬ!J541"")"),0)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IFERROR(__xludf.DUMMYFUNCTION("IMPORTRANGE(""https://docs.google.com/spreadsheets/d/1XL5vhW3sbDhbH9Cz0tuDiY8C3ctxq1tqvaCgkFb8cCA/edit#gid=346597447"",""บึงกาฬ!J542"")"),0)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IFERROR(__xludf.DUMMYFUNCTION("IMPORTRANGE(""https://docs.google.com/spreadsheets/d/1XL5vhW3sbDhbH9Cz0tuDiY8C3ctxq1tqvaCgkFb8cCA/edit#gid=346597447"",""บึงกาฬ!I543"")"),0)</f>
        <v>0</v>
      </c>
      <c r="J648" s="585">
        <f ca="1">IFERROR(__xludf.DUMMYFUNCTION("IMPORTRANGE(""https://docs.google.com/spreadsheets/d/1XL5vhW3sbDhbH9Cz0tuDiY8C3ctxq1tqvaCgkFb8cCA/edit#gid=346597447"",""บึงกาฬ!J543"")"),0)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IFERROR(__xludf.DUMMYFUNCTION("IMPORTRANGE(""https://docs.google.com/spreadsheets/d/1XL5vhW3sbDhbH9Cz0tuDiY8C3ctxq1tqvaCgkFb8cCA/edit#gid=346597447"",""บึงกาฬ!L543"")"),0)</f>
        <v>0</v>
      </c>
      <c r="M648" s="570"/>
      <c r="N648" s="587">
        <f ca="1">IFERROR(__xludf.DUMMYFUNCTION("IMPORTRANGE(""https://docs.google.com/spreadsheets/d/1XL5vhW3sbDhbH9Cz0tuDiY8C3ctxq1tqvaCgkFb8cCA/edit#gid=346597447"",""บึงกาฬ!M543"")"),0)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IFERROR(__xludf.DUMMYFUNCTION("IMPORTRANGE(""https://docs.google.com/spreadsheets/d/1XL5vhW3sbDhbH9Cz0tuDiY8C3ctxq1tqvaCgkFb8cCA/edit#gid=346597447"",""บึงกาฬ!I544"")"),0)</f>
        <v>0</v>
      </c>
      <c r="J649" s="585">
        <f ca="1">IFERROR(__xludf.DUMMYFUNCTION("IMPORTRANGE(""https://docs.google.com/spreadsheets/d/1XL5vhW3sbDhbH9Cz0tuDiY8C3ctxq1tqvaCgkFb8cCA/edit#gid=346597447"",""บึงกาฬ!J544"")"),0)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IFERROR(__xludf.DUMMYFUNCTION("IMPORTRANGE(""https://docs.google.com/spreadsheets/d/1XL5vhW3sbDhbH9Cz0tuDiY8C3ctxq1tqvaCgkFb8cCA/edit#gid=346597447"",""บึงกาฬ!L544"")"),0)</f>
        <v>0</v>
      </c>
      <c r="M649" s="570"/>
      <c r="N649" s="587">
        <f ca="1">IFERROR(__xludf.DUMMYFUNCTION("IMPORTRANGE(""https://docs.google.com/spreadsheets/d/1XL5vhW3sbDhbH9Cz0tuDiY8C3ctxq1tqvaCgkFb8cCA/edit#gid=346597447"",""บึงกาฬ!M544"")"),0)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IFERROR(__xludf.DUMMYFUNCTION("IMPORTRANGE(""https://docs.google.com/spreadsheets/d/1XL5vhW3sbDhbH9Cz0tuDiY8C3ctxq1tqvaCgkFb8cCA/edit#gid=346597447"",""บึงกาฬ!I545"")"),0)</f>
        <v>0</v>
      </c>
      <c r="J650" s="585">
        <f ca="1">IFERROR(__xludf.DUMMYFUNCTION("IMPORTRANGE(""https://docs.google.com/spreadsheets/d/1XL5vhW3sbDhbH9Cz0tuDiY8C3ctxq1tqvaCgkFb8cCA/edit#gid=346597447"",""บึงกาฬ!J545"")"),0)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IFERROR(__xludf.DUMMYFUNCTION("IMPORTRANGE(""https://docs.google.com/spreadsheets/d/1XL5vhW3sbDhbH9Cz0tuDiY8C3ctxq1tqvaCgkFb8cCA/edit#gid=346597447"",""บึงกาฬ!L545"")"),0)</f>
        <v>0</v>
      </c>
      <c r="M650" s="570"/>
      <c r="N650" s="587">
        <f ca="1">IFERROR(__xludf.DUMMYFUNCTION("IMPORTRANGE(""https://docs.google.com/spreadsheets/d/1XL5vhW3sbDhbH9Cz0tuDiY8C3ctxq1tqvaCgkFb8cCA/edit#gid=346597447"",""บึงกาฬ!M545"")"),0)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IFERROR(__xludf.DUMMYFUNCTION("IMPORTRANGE(""https://docs.google.com/spreadsheets/d/1XL5vhW3sbDhbH9Cz0tuDiY8C3ctxq1tqvaCgkFb8cCA/edit#gid=346597447"",""บึงกาฬ!I546"")"),0)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IFERROR(__xludf.DUMMYFUNCTION("IMPORTRANGE(""https://docs.google.com/spreadsheets/d/1XL5vhW3sbDhbH9Cz0tuDiY8C3ctxq1tqvaCgkFb8cCA/edit#gid=346597447"",""บึงกาฬ!L546"")"),0)</f>
        <v>0</v>
      </c>
      <c r="M651" s="570"/>
      <c r="N651" s="587">
        <f ca="1">IFERROR(__xludf.DUMMYFUNCTION("IMPORTRANGE(""https://docs.google.com/spreadsheets/d/1XL5vhW3sbDhbH9Cz0tuDiY8C3ctxq1tqvaCgkFb8cCA/edit#gid=346597447"",""บึงกาฬ!M546"")"),0)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IFERROR(__xludf.DUMMYFUNCTION("IMPORTRANGE(""https://docs.google.com/spreadsheets/d/1XL5vhW3sbDhbH9Cz0tuDiY8C3ctxq1tqvaCgkFb8cCA/edit#gid=346597447"",""บึงกาฬ!J547"")"),0)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IFERROR(__xludf.DUMMYFUNCTION("IMPORTRANGE(""https://docs.google.com/spreadsheets/d/1XL5vhW3sbDhbH9Cz0tuDiY8C3ctxq1tqvaCgkFb8cCA/edit#gid=346597447"",""บึงกาฬ!J548"")"),0)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IFERROR(__xludf.DUMMYFUNCTION("IMPORTRANGE(""https://docs.google.com/spreadsheets/d/1XL5vhW3sbDhbH9Cz0tuDiY8C3ctxq1tqvaCgkFb8cCA/edit#gid=346597447"",""บึงกาฬ!J550"")"),0)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IFERROR(__xludf.DUMMYFUNCTION("IMPORTRANGE(""https://docs.google.com/spreadsheets/d/1XL5vhW3sbDhbH9Cz0tuDiY8C3ctxq1tqvaCgkFb8cCA/edit#gid=346597447"",""บึงกาฬ!J551"")"),0)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IFERROR(__xludf.DUMMYFUNCTION("IMPORTRANGE(""https://docs.google.com/spreadsheets/d/1XL5vhW3sbDhbH9Cz0tuDiY8C3ctxq1tqvaCgkFb8cCA/edit#gid=346597447"",""บึงกาฬ!J552"")"),0)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IFERROR(__xludf.DUMMYFUNCTION("IMPORTRANGE(""https://docs.google.com/spreadsheets/d/1XL5vhW3sbDhbH9Cz0tuDiY8C3ctxq1tqvaCgkFb8cCA/edit#gid=346597447"",""บึงกาฬ!J553"")"),0)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IFERROR(__xludf.DUMMYFUNCTION("IMPORTRANGE(""https://docs.google.com/spreadsheets/d/1XL5vhW3sbDhbH9Cz0tuDiY8C3ctxq1tqvaCgkFb8cCA/edit#gid=346597447"",""บึงกาฬ!J554"")"),0)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IFERROR(__xludf.DUMMYFUNCTION("IMPORTRANGE(""https://docs.google.com/spreadsheets/d/1XL5vhW3sbDhbH9Cz0tuDiY8C3ctxq1tqvaCgkFb8cCA/edit#gid=346597447"",""บึงกาฬ!J555"")"),0)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IFERROR(__xludf.DUMMYFUNCTION("IMPORTRANGE(""https://docs.google.com/spreadsheets/d/1XL5vhW3sbDhbH9Cz0tuDiY8C3ctxq1tqvaCgkFb8cCA/edit#gid=346597447"",""บึงกาฬ!J556"")"),0)</f>
        <v>0</v>
      </c>
      <c r="K661" s="586"/>
      <c r="L661" s="571">
        <f ca="1">IFERROR(__xludf.DUMMYFUNCTION("IMPORTRANGE(""https://docs.google.com/spreadsheets/d/1XL5vhW3sbDhbH9Cz0tuDiY8C3ctxq1tqvaCgkFb8cCA/edit#gid=346597447"",""บึงกาฬ!L556"")"),0)</f>
        <v>0</v>
      </c>
      <c r="M661" s="570"/>
      <c r="N661" s="587">
        <f ca="1">IFERROR(__xludf.DUMMYFUNCTION("IMPORTRANGE(""https://docs.google.com/spreadsheets/d/1XL5vhW3sbDhbH9Cz0tuDiY8C3ctxq1tqvaCgkFb8cCA/edit#gid=346597447"",""บึงกาฬ!M556"")"),0)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IFERROR(__xludf.DUMMYFUNCTION("IMPORTRANGE(""https://docs.google.com/spreadsheets/d/1XL5vhW3sbDhbH9Cz0tuDiY8C3ctxq1tqvaCgkFb8cCA/edit#gid=346597447"",""บึงกาฬ!J557"")"),0)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IFERROR(__xludf.DUMMYFUNCTION("IMPORTRANGE(""https://docs.google.com/spreadsheets/d/1XL5vhW3sbDhbH9Cz0tuDiY8C3ctxq1tqvaCgkFb8cCA/edit#gid=346597447"",""บึงกาฬ!I558"")"),0)</f>
        <v>0</v>
      </c>
      <c r="J663" s="585">
        <f ca="1">IFERROR(__xludf.DUMMYFUNCTION("IMPORTRANGE(""https://docs.google.com/spreadsheets/d/1XL5vhW3sbDhbH9Cz0tuDiY8C3ctxq1tqvaCgkFb8cCA/edit#gid=346597447"",""บึงกาฬ!J558"")"),0)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IFERROR(__xludf.DUMMYFUNCTION("IMPORTRANGE(""https://docs.google.com/spreadsheets/d/1XL5vhW3sbDhbH9Cz0tuDiY8C3ctxq1tqvaCgkFb8cCA/edit#gid=346597447"",""บึงกาฬ!I560"")"),0)</f>
        <v>0</v>
      </c>
      <c r="J665" s="585">
        <f ca="1">IFERROR(__xludf.DUMMYFUNCTION("IMPORTRANGE(""https://docs.google.com/spreadsheets/d/1XL5vhW3sbDhbH9Cz0tuDiY8C3ctxq1tqvaCgkFb8cCA/edit#gid=346597447"",""บึงกาฬ!J560"")"),0)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IFERROR(__xludf.DUMMYFUNCTION("IMPORTRANGE(""https://docs.google.com/spreadsheets/d/1XL5vhW3sbDhbH9Cz0tuDiY8C3ctxq1tqvaCgkFb8cCA/edit#gid=346597447"",""บึงกาฬ!L560"")"),0)</f>
        <v>0</v>
      </c>
      <c r="M665" s="570"/>
      <c r="N665" s="587">
        <f ca="1">IFERROR(__xludf.DUMMYFUNCTION("IMPORTRANGE(""https://docs.google.com/spreadsheets/d/1XL5vhW3sbDhbH9Cz0tuDiY8C3ctxq1tqvaCgkFb8cCA/edit#gid=346597447"",""บึงกาฬ!M560"")"),0)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IFERROR(__xludf.DUMMYFUNCTION("IMPORTRANGE(""https://docs.google.com/spreadsheets/d/1XL5vhW3sbDhbH9Cz0tuDiY8C3ctxq1tqvaCgkFb8cCA/edit#gid=346597447"",""บึงกาฬ!J561"")"),0)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IFERROR(__xludf.DUMMYFUNCTION("IMPORTRANGE(""https://docs.google.com/spreadsheets/d/1XL5vhW3sbDhbH9Cz0tuDiY8C3ctxq1tqvaCgkFb8cCA/edit#gid=346597447"",""บึงกาฬ!J562"")"),0)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IFERROR(__xludf.DUMMYFUNCTION("IMPORTRANGE(""https://docs.google.com/spreadsheets/d/1XL5vhW3sbDhbH9Cz0tuDiY8C3ctxq1tqvaCgkFb8cCA/edit#gid=346597447"",""บึงกาฬ!I563"")"),0)</f>
        <v>0</v>
      </c>
      <c r="J668" s="585">
        <f ca="1">IFERROR(__xludf.DUMMYFUNCTION("IMPORTRANGE(""https://docs.google.com/spreadsheets/d/1XL5vhW3sbDhbH9Cz0tuDiY8C3ctxq1tqvaCgkFb8cCA/edit#gid=346597447"",""บึงกาฬ!J563"")"),0)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IFERROR(__xludf.DUMMYFUNCTION("IMPORTRANGE(""https://docs.google.com/spreadsheets/d/1XL5vhW3sbDhbH9Cz0tuDiY8C3ctxq1tqvaCgkFb8cCA/edit#gid=346597447"",""บึงกาฬ!L563"")"),0)</f>
        <v>0</v>
      </c>
      <c r="M668" s="570"/>
      <c r="N668" s="587">
        <f ca="1">IFERROR(__xludf.DUMMYFUNCTION("IMPORTRANGE(""https://docs.google.com/spreadsheets/d/1XL5vhW3sbDhbH9Cz0tuDiY8C3ctxq1tqvaCgkFb8cCA/edit#gid=346597447"",""บึงกาฬ!M563"")"),0)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IFERROR(__xludf.DUMMYFUNCTION("IMPORTRANGE(""https://docs.google.com/spreadsheets/d/1XL5vhW3sbDhbH9Cz0tuDiY8C3ctxq1tqvaCgkFb8cCA/edit#gid=346597447"",""บึงกาฬ!J564"")"),0)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IFERROR(__xludf.DUMMYFUNCTION("IMPORTRANGE(""https://docs.google.com/spreadsheets/d/1XL5vhW3sbDhbH9Cz0tuDiY8C3ctxq1tqvaCgkFb8cCA/edit#gid=346597447"",""บึงกาฬ!J565"")"),0)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IFERROR(__xludf.DUMMYFUNCTION("IMPORTRANGE(""https://docs.google.com/spreadsheets/d/1XL5vhW3sbDhbH9Cz0tuDiY8C3ctxq1tqvaCgkFb8cCA/edit#gid=346597447"",""บึงกาฬ!I566"")"),0)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IFERROR(__xludf.DUMMYFUNCTION("IMPORTRANGE(""https://docs.google.com/spreadsheets/d/1XL5vhW3sbDhbH9Cz0tuDiY8C3ctxq1tqvaCgkFb8cCA/edit#gid=346597447"",""บึงกาฬ!L566"")"),0)</f>
        <v>0</v>
      </c>
      <c r="M671" s="570"/>
      <c r="N671" s="587">
        <f ca="1">IFERROR(__xludf.DUMMYFUNCTION("IMPORTRANGE(""https://docs.google.com/spreadsheets/d/1XL5vhW3sbDhbH9Cz0tuDiY8C3ctxq1tqvaCgkFb8cCA/edit#gid=346597447"",""บึงกาฬ!M566"")"),0)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IFERROR(__xludf.DUMMYFUNCTION("IMPORTRANGE(""https://docs.google.com/spreadsheets/d/1XL5vhW3sbDhbH9Cz0tuDiY8C3ctxq1tqvaCgkFb8cCA/edit#gid=346597447"",""บึงกาฬ!J567"")"),0)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IFERROR(__xludf.DUMMYFUNCTION("IMPORTRANGE(""https://docs.google.com/spreadsheets/d/1XL5vhW3sbDhbH9Cz0tuDiY8C3ctxq1tqvaCgkFb8cCA/edit#gid=346597447"",""บึงกาฬ!J568"")"),0)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IFERROR(__xludf.DUMMYFUNCTION("IMPORTRANGE(""https://docs.google.com/spreadsheets/d/1XL5vhW3sbDhbH9Cz0tuDiY8C3ctxq1tqvaCgkFb8cCA/edit#gid=346597447"",""บึงกาฬ!J569"")"),0)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IFERROR(__xludf.DUMMYFUNCTION("IMPORTRANGE(""https://docs.google.com/spreadsheets/d/1XL5vhW3sbDhbH9Cz0tuDiY8C3ctxq1tqvaCgkFb8cCA/edit#gid=346597447"",""บึงกาฬ!J570"")"),0)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IFERROR(__xludf.DUMMYFUNCTION("IMPORTRANGE(""https://docs.google.com/spreadsheets/d/1XL5vhW3sbDhbH9Cz0tuDiY8C3ctxq1tqvaCgkFb8cCA/edit#gid=346597447"",""บึงกาฬ!J571"")"),0)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IFERROR(__xludf.DUMMYFUNCTION("IMPORTRANGE(""https://docs.google.com/spreadsheets/d/1XL5vhW3sbDhbH9Cz0tuDiY8C3ctxq1tqvaCgkFb8cCA/edit#gid=346597447"",""บึงกาฬ!J572"")"),0)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272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9234362</v>
      </c>
      <c r="M8" s="23">
        <f t="shared" ca="1" si="0"/>
        <v>4545862</v>
      </c>
      <c r="N8" s="23">
        <f t="shared" ca="1" si="0"/>
        <v>4163713.8199999984</v>
      </c>
      <c r="O8" s="22">
        <f t="shared" ref="O8:O16" ca="1" si="1">IF(L8&gt;0,N8*100/L8,0)</f>
        <v>45.089350190083493</v>
      </c>
      <c r="P8" s="22">
        <f t="shared" ref="P8:P16" ca="1" si="2">IF(M8&gt;0,N8*100/M8,0)</f>
        <v>91.593493599233724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9234362</v>
      </c>
      <c r="M10" s="30">
        <f t="shared" ca="1" si="4"/>
        <v>4545862</v>
      </c>
      <c r="N10" s="30">
        <f t="shared" ca="1" si="4"/>
        <v>4163713.8199999984</v>
      </c>
      <c r="O10" s="29">
        <f t="shared" ca="1" si="1"/>
        <v>45.089350190083493</v>
      </c>
      <c r="P10" s="29">
        <f t="shared" ca="1" si="2"/>
        <v>91.593493599233724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8375462</v>
      </c>
      <c r="M12" s="38">
        <f t="shared" ca="1" si="6"/>
        <v>3686962</v>
      </c>
      <c r="N12" s="38">
        <f t="shared" ca="1" si="6"/>
        <v>3304813.8199999984</v>
      </c>
      <c r="O12" s="38">
        <f t="shared" ca="1" si="1"/>
        <v>39.458286838385732</v>
      </c>
      <c r="P12" s="38">
        <f t="shared" ca="1" si="2"/>
        <v>89.635147310983896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5972662</v>
      </c>
      <c r="M14" s="38">
        <f t="shared" si="8"/>
        <v>0</v>
      </c>
      <c r="N14" s="38">
        <f t="shared" ca="1" si="8"/>
        <v>667946.50999999908</v>
      </c>
      <c r="O14" s="38">
        <f t="shared" ca="1" si="1"/>
        <v>11.183397118403805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4545862</v>
      </c>
      <c r="N18" s="23">
        <f t="shared" ca="1" si="11"/>
        <v>3495767.3099999996</v>
      </c>
      <c r="O18" s="22">
        <f t="shared" ref="O18:O20" ca="1" si="12">IF(L18&gt;0,N18*100/L18,0)</f>
        <v>65.711579335189882</v>
      </c>
      <c r="P18" s="22">
        <f t="shared" ref="P18:P26" ca="1" si="13">IF(M18&gt;0,N18*100/M18,0)</f>
        <v>76.899987505120023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4545862</v>
      </c>
      <c r="N20" s="30">
        <f t="shared" ca="1" si="15"/>
        <v>3495767.3099999996</v>
      </c>
      <c r="O20" s="29">
        <f t="shared" ca="1" si="12"/>
        <v>65.711579335189882</v>
      </c>
      <c r="P20" s="29">
        <f t="shared" ca="1" si="13"/>
        <v>76.899987505120023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3686962</v>
      </c>
      <c r="N22" s="38">
        <f t="shared" ca="1" si="18"/>
        <v>2636867.3099999996</v>
      </c>
      <c r="O22" s="38">
        <f t="shared" ca="1" si="17"/>
        <v>59.10979597463777</v>
      </c>
      <c r="P22" s="38">
        <f t="shared" ca="1" si="13"/>
        <v>71.518700491081816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3914497</v>
      </c>
      <c r="M28" s="23">
        <f t="shared" si="23"/>
        <v>0</v>
      </c>
      <c r="N28" s="23">
        <f t="shared" ca="1" si="23"/>
        <v>667946.50999999908</v>
      </c>
      <c r="O28" s="22">
        <f t="shared" ref="O28:O30" ca="1" si="24">IF(L28&gt;0,N28*100/L28,0)</f>
        <v>17.063405847545653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3914497</v>
      </c>
      <c r="M30" s="30">
        <f t="shared" si="27"/>
        <v>0</v>
      </c>
      <c r="N30" s="30">
        <f t="shared" ca="1" si="27"/>
        <v>667946.50999999908</v>
      </c>
      <c r="O30" s="29">
        <f t="shared" ca="1" si="24"/>
        <v>17.063405847545653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3914497</v>
      </c>
      <c r="M32" s="38">
        <f t="shared" si="30"/>
        <v>0</v>
      </c>
      <c r="N32" s="38">
        <f t="shared" ca="1" si="30"/>
        <v>667946.50999999908</v>
      </c>
      <c r="O32" s="38">
        <f t="shared" ca="1" si="29"/>
        <v>17.063405847545653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3914497</v>
      </c>
      <c r="M34" s="38">
        <f t="shared" si="32"/>
        <v>0</v>
      </c>
      <c r="N34" s="38">
        <f t="shared" ca="1" si="32"/>
        <v>667946.50999999908</v>
      </c>
      <c r="O34" s="38">
        <f t="shared" ca="1" si="29"/>
        <v>17.063405847545653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4545862</v>
      </c>
      <c r="N37" s="54">
        <f t="shared" ca="1" si="33"/>
        <v>3495767.3100000005</v>
      </c>
      <c r="O37" s="55">
        <f t="shared" ca="1" si="29"/>
        <v>65.71157933518991</v>
      </c>
      <c r="P37" s="55">
        <f t="shared" ca="1" si="25"/>
        <v>76.899987505120052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1396600</v>
      </c>
      <c r="N41" s="78">
        <f t="shared" ca="1" si="34"/>
        <v>1335131.6000000001</v>
      </c>
      <c r="O41" s="77">
        <f t="shared" ref="O41:O43" ca="1" si="35">IF(L41&gt;0,N41*100/L41,0)</f>
        <v>84.630552738336718</v>
      </c>
      <c r="P41" s="77">
        <f t="shared" ref="P41:P43" ca="1" si="36">IF(M41&gt;0,N41*100/M41,0)</f>
        <v>95.598711155663764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1396600</v>
      </c>
      <c r="N43" s="78">
        <f t="shared" ca="1" si="38"/>
        <v>1335131.6000000001</v>
      </c>
      <c r="O43" s="77">
        <f t="shared" ca="1" si="35"/>
        <v>84.630552738336718</v>
      </c>
      <c r="P43" s="77">
        <f t="shared" ca="1" si="36"/>
        <v>95.598711155663764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2">
        <f ca="1">IFERROR(__xludf.DUMMYFUNCTION("IMPORTRANGE(""https://docs.google.com/spreadsheets/d/1Yj_ptqi66GCucihVvJfMjLAmec39IyEx_6qawtMGysU/edit?usp=sharing"",""สบก!Q44"")"),543100)</f>
        <v>543100</v>
      </c>
      <c r="N45" s="622">
        <f ca="1">IFERROR(__xludf.DUMMYFUNCTION("IMPORTRANGE(""https://docs.google.com/spreadsheets/d/1Yj_ptqi66GCucihVvJfMjLAmec39IyEx_6qawtMGysU/edit?usp=sharing"",""สบก!R44"")"),481631.6)</f>
        <v>481631.6</v>
      </c>
      <c r="O45" s="623">
        <f ca="1">IF(L45&gt;0,N45*100/L45,0)</f>
        <v>66.5145145698108</v>
      </c>
      <c r="P45" s="623">
        <f ca="1">IF(M45&gt;0,N45*100/M45,0)</f>
        <v>88.681937028171603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IFERROR(__xludf.DUMMYFUNCTION("IMPORTRANGE(""https://docs.google.com/spreadsheets/d/1Yj_ptqi66GCucihVvJfMjLAmec39IyEx_6qawtMGysU/edit?usp=sharing"",""สบก!M44"")"),724100)</f>
        <v>724100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IFERROR(__xludf.DUMMYFUNCTION("IMPORTRANGE(""https://docs.google.com/spreadsheets/d/1Yj_ptqi66GCucihVvJfMjLAmec39IyEx_6qawtMGysU/edit?usp=sharing"",""สบก!N44"")"),0)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IFERROR(__xludf.DUMMYFUNCTION("IMPORTRANGE(""https://docs.google.com/spreadsheets/d/1Yj_ptqi66GCucihVvJfMjLAmec39IyEx_6qawtMGysU/edit?usp=sharing"",""สบก!O44"")"),853500)</f>
        <v>853500</v>
      </c>
      <c r="M49" s="625">
        <f ca="1">L49</f>
        <v>853500</v>
      </c>
      <c r="N49" s="622">
        <f ca="1">IFERROR(__xludf.DUMMYFUNCTION("IMPORTRANGE(""https://docs.google.com/spreadsheets/d/1Yj_ptqi66GCucihVvJfMjLAmec39IyEx_6qawtMGysU/edit?usp=sharing"",""สบก!S44"")"),853500)</f>
        <v>853500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600572</v>
      </c>
      <c r="N53" s="121">
        <f t="shared" ca="1" si="39"/>
        <v>586225.26</v>
      </c>
      <c r="O53" s="120">
        <f t="shared" ref="O53:O55" ca="1" si="40">IF(L53&gt;0,N53*100/L53,0)</f>
        <v>74.926541411042948</v>
      </c>
      <c r="P53" s="120">
        <f t="shared" ref="P53:P55" ca="1" si="41">IF(M53&gt;0,N53*100/M53,0)</f>
        <v>97.61115403315506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600572</v>
      </c>
      <c r="N55" s="121">
        <f t="shared" ca="1" si="43"/>
        <v>586225.26</v>
      </c>
      <c r="O55" s="120">
        <f t="shared" ca="1" si="40"/>
        <v>74.926541411042948</v>
      </c>
      <c r="P55" s="120">
        <f t="shared" ca="1" si="41"/>
        <v>97.61115403315506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2">
        <f ca="1">IFERROR(__xludf.DUMMYFUNCTION("IMPORTRANGE(""https://docs.google.com/spreadsheets/d/1Yj_ptqi66GCucihVvJfMjLAmec39IyEx_6qawtMGysU/edit?usp=sharing"",""สบก!Z44"")"),600572)</f>
        <v>600572</v>
      </c>
      <c r="N57" s="622">
        <f ca="1">IFERROR(__xludf.DUMMYFUNCTION("IMPORTRANGE(""https://docs.google.com/spreadsheets/d/1Yj_ptqi66GCucihVvJfMjLAmec39IyEx_6qawtMGysU/edit?usp=sharing"",""สบก!AA44"")"),586225.26)</f>
        <v>586225.26</v>
      </c>
      <c r="O57" s="623">
        <f ca="1">IF(L57&gt;0,N57*100/L57,0)</f>
        <v>74.926541411042948</v>
      </c>
      <c r="P57" s="623">
        <f ca="1">IF(M57&gt;0,N57*100/M57,0)</f>
        <v>97.61115403315506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IFERROR(__xludf.DUMMYFUNCTION("IMPORTRANGE(""https://docs.google.com/spreadsheets/d/1Yj_ptqi66GCucihVvJfMjLAmec39IyEx_6qawtMGysU/edit?usp=sharing"",""สบก!V44"")"),782400)</f>
        <v>782400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IFERROR(__xludf.DUMMYFUNCTION("IMPORTRANGE(""https://docs.google.com/spreadsheets/d/1Yj_ptqi66GCucihVvJfMjLAmec39IyEx_6qawtMGysU/edit?usp=sharing"",""สบก!W44"")"),0)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IFERROR(__xludf.DUMMYFUNCTION("IMPORTRANGE(""https://docs.google.com/spreadsheets/d/1Yj_ptqi66GCucihVvJfMjLAmec39IyEx_6qawtMGysU/edit?usp=sharing"",""สบก!X44"")"),0)</f>
        <v>0</v>
      </c>
      <c r="M61" s="625"/>
      <c r="N61" s="622">
        <f ca="1">IFERROR(__xludf.DUMMYFUNCTION("IMPORTRANGE(""https://docs.google.com/spreadsheets/d/1Yj_ptqi66GCucihVvJfMjLAmec39IyEx_6qawtMGysU/edit?usp=sharing"",""สบก!AB44"")"),0)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633320</v>
      </c>
      <c r="N66" s="152">
        <f t="shared" ca="1" si="45"/>
        <v>370705.19</v>
      </c>
      <c r="O66" s="151">
        <f t="shared" ref="O66:O68" ca="1" si="46">IF(L66&gt;0,N66*100/L66,0)</f>
        <v>49.22389988049396</v>
      </c>
      <c r="P66" s="151">
        <f t="shared" ref="P66:P68" ca="1" si="47">IF(M66&gt;0,N66*100/M66,0)</f>
        <v>58.533630708014904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633320</v>
      </c>
      <c r="N68" s="157">
        <f t="shared" ca="1" si="49"/>
        <v>370705.19</v>
      </c>
      <c r="O68" s="156">
        <f t="shared" ca="1" si="46"/>
        <v>49.22389988049396</v>
      </c>
      <c r="P68" s="156">
        <f t="shared" ca="1" si="47"/>
        <v>58.533630708014904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6">
        <f ca="1">IFERROR(__xludf.DUMMYFUNCTION("IMPORTRANGE(""https://docs.google.com/spreadsheets/d/1Yj_ptqi66GCucihVvJfMjLAmec39IyEx_6qawtMGysU/edit?usp=sharing"",""สบก!AI44"")"),633320)</f>
        <v>633320</v>
      </c>
      <c r="N70" s="627">
        <f ca="1">IFERROR(__xludf.DUMMYFUNCTION("IMPORTRANGE(""https://docs.google.com/spreadsheets/d/1Yj_ptqi66GCucihVvJfMjLAmec39IyEx_6qawtMGysU/edit?usp=sharing"",""สบก!AJ44"")"),370705.19)</f>
        <v>370705.19</v>
      </c>
      <c r="O70" s="169">
        <f ca="1">IF(L70&gt;0,N70*100/L70,0)</f>
        <v>49.22389988049396</v>
      </c>
      <c r="P70" s="169">
        <f ca="1">IF(M70&gt;0,N70*100/M70,0)</f>
        <v>58.533630708014904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IFERROR(__xludf.DUMMYFUNCTION("IMPORTRANGE(""https://docs.google.com/spreadsheets/d/1Yj_ptqi66GCucihVvJfMjLAmec39IyEx_6qawtMGysU/edit?usp=sharing"",""สบก!AG44"")"),0)</f>
        <v>0</v>
      </c>
      <c r="M74" s="625"/>
      <c r="N74" s="622">
        <f ca="1">IFERROR(__xludf.DUMMYFUNCTION("IMPORTRANGE(""https://docs.google.com/spreadsheets/d/1Yj_ptqi66GCucihVvJfMjLAmec39IyEx_6qawtMGysU/edit?usp=sharing"",""สบก!AK44"")"),0)</f>
        <v>0</v>
      </c>
      <c r="O74" s="625">
        <f ca="1">IF(L74&gt;0,N74*100/L74,0)</f>
        <v>0</v>
      </c>
      <c r="P74" s="625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IFERROR(__xludf.DUMMYFUNCTION("IMPORTRANGE(""https://docs.google.com/spreadsheets/d/1Yj_ptqi66GCucihVvJfMjLAmec39IyEx_6qawtMGysU/edit?usp=sharing"",""สบก!AR44"")"),0)</f>
        <v>0</v>
      </c>
      <c r="N98" s="627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IFERROR(__xludf.DUMMYFUNCTION("IMPORTRANGE(""https://docs.google.com/spreadsheets/d/1Yj_ptqi66GCucihVvJfMjLAmec39IyEx_6qawtMGysU/edit?usp=sharing"",""สบก!AP44"")"),0)</f>
        <v>0</v>
      </c>
      <c r="M102" s="625"/>
      <c r="N102" s="622">
        <f ca="1">IFERROR(__xludf.DUMMYFUNCTION("IMPORTRANGE(""https://docs.google.com/spreadsheets/d/1Yj_ptqi66GCucihVvJfMjLAmec39IyEx_6qawtMGysU/edit?usp=sharing"",""สบก!AT44"")"),0)</f>
        <v>0</v>
      </c>
      <c r="O102" s="625">
        <f ca="1">IF(L102&gt;0,N102*100/L102,0)</f>
        <v>0</v>
      </c>
      <c r="P102" s="625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51840</v>
      </c>
      <c r="O118" s="151">
        <f t="shared" ref="O118:O120" ca="1" si="59">IF(L118&gt;0,N118*100/L118,0)</f>
        <v>62.882096069868993</v>
      </c>
      <c r="P118" s="151">
        <f t="shared" ref="P118:P120" ca="1" si="60">IF(M118&gt;0,N118*100/M118,0)</f>
        <v>62.882096069868993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51840</v>
      </c>
      <c r="O120" s="156">
        <f t="shared" ca="1" si="59"/>
        <v>62.882096069868993</v>
      </c>
      <c r="P120" s="156">
        <f t="shared" ca="1" si="60"/>
        <v>62.882096069868993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IFERROR(__xludf.DUMMYFUNCTION("IMPORTRANGE(""https://docs.google.com/spreadsheets/d/1Yj_ptqi66GCucihVvJfMjLAmec39IyEx_6qawtMGysU/edit?usp=sharing"",""สบก!BA44"")"),82440)</f>
        <v>82440</v>
      </c>
      <c r="N122" s="627">
        <f ca="1">IFERROR(__xludf.DUMMYFUNCTION("IMPORTRANGE(""https://docs.google.com/spreadsheets/d/1Yj_ptqi66GCucihVvJfMjLAmec39IyEx_6qawtMGysU/edit?usp=sharing"",""สบก!BB44"")"),51840)</f>
        <v>51840</v>
      </c>
      <c r="O122" s="169">
        <f ca="1">IF(L122&gt;0,N122*100/L122,0)</f>
        <v>62.882096069868993</v>
      </c>
      <c r="P122" s="169">
        <f ca="1">IF(M122&gt;0,N122*100/M122,0)</f>
        <v>62.882096069868993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IFERROR(__xludf.DUMMYFUNCTION("IMPORTRANGE(""https://docs.google.com/spreadsheets/d/1Yj_ptqi66GCucihVvJfMjLAmec39IyEx_6qawtMGysU/edit?usp=sharing"",""สบก!AX44"")"),82440)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IFERROR(__xludf.DUMMYFUNCTION("IMPORTRANGE(""https://docs.google.com/spreadsheets/d/1Yj_ptqi66GCucihVvJfMjLAmec39IyEx_6qawtMGysU/edit?usp=sharing"",""สบก!AY44"")"),0)</f>
        <v>0</v>
      </c>
      <c r="M126" s="625"/>
      <c r="N126" s="622">
        <f ca="1">IFERROR(__xludf.DUMMYFUNCTION("IMPORTRANGE(""https://docs.google.com/spreadsheets/d/1Yj_ptqi66GCucihVvJfMjLAmec39IyEx_6qawtMGysU/edit?usp=sharing"",""สบก!BC44"")"),0)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70625</v>
      </c>
      <c r="N140" s="152">
        <f t="shared" ca="1" si="64"/>
        <v>67480</v>
      </c>
      <c r="O140" s="151">
        <f t="shared" ref="O140:O142" ca="1" si="65">IF(L140&gt;0,N140*100/L140,0)</f>
        <v>68.507614213197968</v>
      </c>
      <c r="P140" s="151">
        <f t="shared" ref="P140:P142" ca="1" si="66">IF(M140&gt;0,N140*100/M140,0)</f>
        <v>95.546902654867253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70625</v>
      </c>
      <c r="N142" s="157">
        <f t="shared" ca="1" si="68"/>
        <v>67480</v>
      </c>
      <c r="O142" s="156">
        <f t="shared" ca="1" si="65"/>
        <v>68.507614213197968</v>
      </c>
      <c r="P142" s="156">
        <f t="shared" ca="1" si="66"/>
        <v>95.546902654867253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626">
        <f ca="1">IFERROR(__xludf.DUMMYFUNCTION("IMPORTRANGE(""https://docs.google.com/spreadsheets/d/1Yj_ptqi66GCucihVvJfMjLAmec39IyEx_6qawtMGysU/edit?usp=sharing"",""สบก!BJ44"")"),70625)</f>
        <v>70625</v>
      </c>
      <c r="N144" s="627">
        <f ca="1">IFERROR(__xludf.DUMMYFUNCTION("IMPORTRANGE(""https://docs.google.com/spreadsheets/d/1Yj_ptqi66GCucihVvJfMjLAmec39IyEx_6qawtMGysU/edit?usp=sharing"",""สบก!BK44"")"),67480)</f>
        <v>67480</v>
      </c>
      <c r="O144" s="169">
        <f ca="1">IF(L144&gt;0,N144*100/L144,0)</f>
        <v>68.507614213197968</v>
      </c>
      <c r="P144" s="169">
        <f ca="1">IF(M144&gt;0,N144*100/M144,0)</f>
        <v>95.546902654867253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IFERROR(__xludf.DUMMYFUNCTION("IMPORTRANGE(""https://docs.google.com/spreadsheets/d/1Yj_ptqi66GCucihVvJfMjLAmec39IyEx_6qawtMGysU/edit?usp=sharing"",""สบก!BH44"")"),0)</f>
        <v>0</v>
      </c>
      <c r="M148" s="625"/>
      <c r="N148" s="622">
        <f ca="1">IFERROR(__xludf.DUMMYFUNCTION("IMPORTRANGE(""https://docs.google.com/spreadsheets/d/1Yj_ptqi66GCucihVvJfMjLAmec39IyEx_6qawtMGysU/edit?usp=sharing"",""สบก!BL44"")"),0)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IFERROR(__xludf.DUMMYFUNCTION("IMPORTRANGE(""https://docs.google.com/spreadsheets/d/1XL5vhW3sbDhbH9Cz0tuDiY8C3ctxq1tqvaCgkFb8cCA/edit?usp=sharing"",""บุรีรัมย์!J84"")"),131)</f>
        <v>131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IFERROR(__xludf.DUMMYFUNCTION("IMPORTRANGE(""https://docs.google.com/spreadsheets/d/1XL5vhW3sbDhbH9Cz0tuDiY8C3ctxq1tqvaCgkFb8cCA/edit?usp=sharing"",""บุรีรัมย์!J85"")"),131)</f>
        <v>131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IFERROR(__xludf.DUMMYFUNCTION("IMPORTRANGE(""https://docs.google.com/spreadsheets/d/1Yj_ptqi66GCucihVvJfMjLAmec39IyEx_6qawtMGysU/edit?usp=sharing"",""สบก!BS44"")"),21125)</f>
        <v>21125</v>
      </c>
      <c r="N224" s="627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IFERROR(__xludf.DUMMYFUNCTION("IMPORTRANGE(""https://docs.google.com/spreadsheets/d/1Yj_ptqi66GCucihVvJfMjLAmec39IyEx_6qawtMGysU/edit?usp=sharing"",""สบก!BQ44"")"),0)</f>
        <v>0</v>
      </c>
      <c r="M228" s="625"/>
      <c r="N228" s="622">
        <f ca="1">IFERROR(__xludf.DUMMYFUNCTION("IMPORTRANGE(""https://docs.google.com/spreadsheets/d/1Yj_ptqi66GCucihVvJfMjLAmec39IyEx_6qawtMGysU/edit?usp=sharing"",""สบก!BU44"")"),0)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99.410526315789468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99.410526315789468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IFERROR(__xludf.DUMMYFUNCTION("IMPORTRANGE(""https://docs.google.com/spreadsheets/d/1Yj_ptqi66GCucihVvJfMjLAmec39IyEx_6qawtMGysU/edit?usp=sharing"",""สบก!CB44"")"),47500)</f>
        <v>47500</v>
      </c>
      <c r="N254" s="627">
        <f ca="1">IFERROR(__xludf.DUMMYFUNCTION("IMPORTRANGE(""https://docs.google.com/spreadsheets/d/1Yj_ptqi66GCucihVvJfMjLAmec39IyEx_6qawtMGysU/edit?usp=sharing"",""สบก!CC44"")"),47220)</f>
        <v>47220</v>
      </c>
      <c r="O254" s="169">
        <f ca="1">IF(L254&gt;0,N254*100/L254,0)</f>
        <v>53.056179775280896</v>
      </c>
      <c r="P254" s="169">
        <f ca="1">IF(M254&gt;0,N254*100/M254,0)</f>
        <v>99.410526315789468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IFERROR(__xludf.DUMMYFUNCTION("IMPORTRANGE(""https://docs.google.com/spreadsheets/d/1Yj_ptqi66GCucihVvJfMjLAmec39IyEx_6qawtMGysU/edit?usp=sharing"",""สบก!BZ44"")"),0)</f>
        <v>0</v>
      </c>
      <c r="M258" s="625"/>
      <c r="N258" s="622">
        <f ca="1">IFERROR(__xludf.DUMMYFUNCTION("IMPORTRANGE(""https://docs.google.com/spreadsheets/d/1Yj_ptqi66GCucihVvJfMjLAmec39IyEx_6qawtMGysU/edit?usp=sharing"",""สบก!CD44"")"),0)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359600</v>
      </c>
      <c r="N271" s="152">
        <f t="shared" ca="1" si="83"/>
        <v>249980</v>
      </c>
      <c r="O271" s="151">
        <f t="shared" ref="O271:O273" ca="1" si="84">IF(L271&gt;0,N271*100/L271,0)</f>
        <v>55.848972296693475</v>
      </c>
      <c r="P271" s="151">
        <f t="shared" ref="P271:P273" ca="1" si="85">IF(M271&gt;0,N271*100/M271,0)</f>
        <v>69.516129032258064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359600</v>
      </c>
      <c r="N273" s="157">
        <f t="shared" ca="1" si="87"/>
        <v>249980</v>
      </c>
      <c r="O273" s="156">
        <f t="shared" ca="1" si="84"/>
        <v>55.848972296693475</v>
      </c>
      <c r="P273" s="156">
        <f t="shared" ca="1" si="85"/>
        <v>69.516129032258064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6">
        <f ca="1">IFERROR(__xludf.DUMMYFUNCTION("IMPORTRANGE(""https://docs.google.com/spreadsheets/d/1Yj_ptqi66GCucihVvJfMjLAmec39IyEx_6qawtMGysU/edit?usp=sharing"",""สบก!CK44"")"),359600)</f>
        <v>359600</v>
      </c>
      <c r="N275" s="627">
        <f ca="1">IFERROR(__xludf.DUMMYFUNCTION("IMPORTRANGE(""https://docs.google.com/spreadsheets/d/1Yj_ptqi66GCucihVvJfMjLAmec39IyEx_6qawtMGysU/edit?usp=sharing"",""สบก!CL44"")"),249980)</f>
        <v>249980</v>
      </c>
      <c r="O275" s="169">
        <f ca="1">IF(L275&gt;0,N275*100/L275,0)</f>
        <v>55.848972296693475</v>
      </c>
      <c r="P275" s="169">
        <f ca="1">IF(M275&gt;0,N275*100/M275,0)</f>
        <v>69.516129032258064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IFERROR(__xludf.DUMMYFUNCTION("IMPORTRANGE(""https://docs.google.com/spreadsheets/d/1Yj_ptqi66GCucihVvJfMjLAmec39IyEx_6qawtMGysU/edit?usp=sharing"",""สบก!CI44"")"),0)</f>
        <v>0</v>
      </c>
      <c r="M279" s="625"/>
      <c r="N279" s="622">
        <f ca="1">IFERROR(__xludf.DUMMYFUNCTION("IMPORTRANGE(""https://docs.google.com/spreadsheets/d/1Yj_ptqi66GCucihVvJfMjLAmec39IyEx_6qawtMGysU/edit?usp=sharing"",""สบก!CM44"")"),0)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IFERROR(__xludf.DUMMYFUNCTION("IMPORTRANGE(""https://docs.google.com/spreadsheets/d/1Yj_ptqi66GCucihVvJfMjLAmec39IyEx_6qawtMGysU/edit?usp=sharing"",""สบก!CT44"")"),0)</f>
        <v>0</v>
      </c>
      <c r="N294" s="627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IFERROR(__xludf.DUMMYFUNCTION("IMPORTRANGE(""https://docs.google.com/spreadsheets/d/1Yj_ptqi66GCucihVvJfMjLAmec39IyEx_6qawtMGysU/edit?usp=sharing"",""สบก!CR44"")"),0)</f>
        <v>0</v>
      </c>
      <c r="M298" s="625"/>
      <c r="N298" s="622">
        <f ca="1">IFERROR(__xludf.DUMMYFUNCTION("IMPORTRANGE(""https://docs.google.com/spreadsheets/d/1Yj_ptqi66GCucihVvJfMjLAmec39IyEx_6qawtMGysU/edit?usp=sharing"",""สบก!CV44"")"),0)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IFERROR(__xludf.DUMMYFUNCTION("IMPORTRANGE(""https://docs.google.com/spreadsheets/d/1Yj_ptqi66GCucihVvJfMjLAmec39IyEx_6qawtMGysU/edit?usp=sharing"",""สบก!DC44"")"),0)</f>
        <v>0</v>
      </c>
      <c r="N314" s="627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IFERROR(__xludf.DUMMYFUNCTION("IMPORTRANGE(""https://docs.google.com/spreadsheets/d/1Yj_ptqi66GCucihVvJfMjLAmec39IyEx_6qawtMGysU/edit?usp=sharing"",""สบก!DA44"")"),0)</f>
        <v>0</v>
      </c>
      <c r="M318" s="625"/>
      <c r="N318" s="622">
        <f ca="1">IFERROR(__xludf.DUMMYFUNCTION("IMPORTRANGE(""https://docs.google.com/spreadsheets/d/1Yj_ptqi66GCucihVvJfMjLAmec39IyEx_6qawtMGysU/edit?usp=sharing"",""สบก!DE44"")"),0)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IFERROR(__xludf.DUMMYFUNCTION("IMPORTRANGE(""https://docs.google.com/spreadsheets/d/1XL5vhW3sbDhbH9Cz0tuDiY8C3ctxq1tqvaCgkFb8cCA/edit?usp=sharing"",""บุรีรัมย์!J228"")"),494)</f>
        <v>494</v>
      </c>
      <c r="K328" s="318">
        <f ca="1">IF(I328&gt;0,J328*100/I328,0)</f>
        <v>56.136363636363633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1334080</v>
      </c>
      <c r="N329" s="152">
        <f t="shared" ca="1" si="98"/>
        <v>766060.26</v>
      </c>
      <c r="O329" s="151">
        <f t="shared" ref="O329:O331" ca="1" si="99">IF(L329&gt;0,N329*100/L329,0)</f>
        <v>52.180386894625705</v>
      </c>
      <c r="P329" s="151">
        <f t="shared" ref="P329:P331" ca="1" si="100">IF(M329&gt;0,N329*100/M329,0)</f>
        <v>57.422362976733027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1334080</v>
      </c>
      <c r="N331" s="157">
        <f t="shared" ca="1" si="102"/>
        <v>766060.26</v>
      </c>
      <c r="O331" s="156">
        <f t="shared" ca="1" si="99"/>
        <v>52.180386894625705</v>
      </c>
      <c r="P331" s="156">
        <f t="shared" ca="1" si="100"/>
        <v>57.422362976733027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6">
        <f ca="1">IFERROR(__xludf.DUMMYFUNCTION("IMPORTRANGE(""https://docs.google.com/spreadsheets/d/1Yj_ptqi66GCucihVvJfMjLAmec39IyEx_6qawtMGysU/edit?usp=sharing"",""สบก!DL44"")"),1328680)</f>
        <v>1328680</v>
      </c>
      <c r="N333" s="627">
        <f ca="1">IFERROR(__xludf.DUMMYFUNCTION("IMPORTRANGE(""https://docs.google.com/spreadsheets/d/1Yj_ptqi66GCucihVvJfMjLAmec39IyEx_6qawtMGysU/edit?usp=sharing"",""สบก!DM44"")"),760660.26)</f>
        <v>760660.26</v>
      </c>
      <c r="O333" s="169">
        <f ca="1">IF(L333&gt;0,N333*100/L333,0)</f>
        <v>52.003846311615504</v>
      </c>
      <c r="P333" s="169">
        <f ca="1">IF(M333&gt;0,N333*100/M333,0)</f>
        <v>57.249319625492973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IFERROR(__xludf.DUMMYFUNCTION("IMPORTRANGE(""https://docs.google.com/spreadsheets/d/1Yj_ptqi66GCucihVvJfMjLAmec39IyEx_6qawtMGysU/edit?usp=sharing"",""สบก!DJ44"")"),5400)</f>
        <v>5400</v>
      </c>
      <c r="M337" s="625">
        <f ca="1">L337</f>
        <v>5400</v>
      </c>
      <c r="N337" s="622">
        <f ca="1">IFERROR(__xludf.DUMMYFUNCTION("IMPORTRANGE(""https://docs.google.com/spreadsheets/d/1Yj_ptqi66GCucihVvJfMjLAmec39IyEx_6qawtMGysU/edit?usp=sharing"",""สบก!DN44"")"),5400)</f>
        <v>5400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IFERROR(__xludf.DUMMYFUNCTION("IMPORTRANGE(""https://docs.google.com/spreadsheets/d/1XL5vhW3sbDhbH9Cz0tuDiY8C3ctxq1tqvaCgkFb8cCA/edit?usp=sharing"",""บุรีรัมย์!J234"")"),899)</f>
        <v>899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IFERROR(__xludf.DUMMYFUNCTION("IMPORTRANGE(""https://docs.google.com/spreadsheets/d/1XL5vhW3sbDhbH9Cz0tuDiY8C3ctxq1tqvaCgkFb8cCA/edit?usp=sharing"",""บุรีรัมย์!J235"")"),5529.51)</f>
        <v>5529.51</v>
      </c>
      <c r="K340" s="343">
        <f t="shared" ca="1" si="103"/>
        <v>72.756710526315786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IFERROR(__xludf.DUMMYFUNCTION("IMPORTRANGE(""https://docs.google.com/spreadsheets/d/1XL5vhW3sbDhbH9Cz0tuDiY8C3ctxq1tqvaCgkFb8cCA/edit?usp=sharing"",""บุรีรัมย์!J236"")"),657)</f>
        <v>657</v>
      </c>
      <c r="K341" s="343">
        <f t="shared" ca="1" si="103"/>
        <v>74.659090909090907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IFERROR(__xludf.DUMMYFUNCTION("IMPORTRANGE(""https://docs.google.com/spreadsheets/d/1XL5vhW3sbDhbH9Cz0tuDiY8C3ctxq1tqvaCgkFb8cCA/edit?usp=sharing"",""บุรีรัมย์!J237"")"),4251.55999999999)</f>
        <v>4251.5599999999904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IFERROR(__xludf.DUMMYFUNCTION("IMPORTRANGE(""https://docs.google.com/spreadsheets/d/1XL5vhW3sbDhbH9Cz0tuDiY8C3ctxq1tqvaCgkFb8cCA/edit?usp=sharing"",""บุรีรัมย์!J238"")"),132)</f>
        <v>132</v>
      </c>
      <c r="K343" s="343">
        <f t="shared" ca="1" si="103"/>
        <v>15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IFERROR(__xludf.DUMMYFUNCTION("IMPORTRANGE(""https://docs.google.com/spreadsheets/d/1XL5vhW3sbDhbH9Cz0tuDiY8C3ctxq1tqvaCgkFb8cCA/edit?usp=sharing"",""บุรีรัมย์!J239"")"),948.17)</f>
        <v>948.17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IFERROR(__xludf.DUMMYFUNCTION("IMPORTRANGE(""https://docs.google.com/spreadsheets/d/1XL5vhW3sbDhbH9Cz0tuDiY8C3ctxq1tqvaCgkFb8cCA/edit?usp=sharing"",""บุรีรัมย์!J240"")"),494)</f>
        <v>494</v>
      </c>
      <c r="K345" s="343">
        <f t="shared" ca="1" si="103"/>
        <v>56.136363636363633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IFERROR(__xludf.DUMMYFUNCTION("IMPORTRANGE(""https://docs.google.com/spreadsheets/d/1XL5vhW3sbDhbH9Cz0tuDiY8C3ctxq1tqvaCgkFb8cCA/edit?usp=sharing"",""บุรีรัมย์!J241"")"),3293.33)</f>
        <v>3293.33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IFERROR(__xludf.DUMMYFUNCTION("IMPORTRANGE(""https://docs.google.com/spreadsheets/d/1XL5vhW3sbDhbH9Cz0tuDiY8C3ctxq1tqvaCgkFb8cCA/edit?usp=sharing"",""บุรีรัมย์!L242"")"),3914497)</f>
        <v>3914497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IFERROR(__xludf.DUMMYFUNCTION("IMPORTRANGE(""https://docs.google.com/spreadsheets/d/1XL5vhW3sbDhbH9Cz0tuDiY8C3ctxq1tqvaCgkFb8cCA/edit?usp=sharing"",""บุรีรัมย์!M242"")"),667946.51)</f>
        <v>667946.51</v>
      </c>
      <c r="O347" s="358">
        <f ca="1">+IF(L347&gt;0,N347*100/L347,0)</f>
        <v>17.063405847545674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O349" s="373">
        <f ca="1">+IF(L349&gt;0,N349*100/L349,0)</f>
        <v>13.179757539844079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IFERROR(__xludf.DUMMYFUNCTION("IMPORTRANGE(""https://docs.google.com/spreadsheets/d/1XL5vhW3sbDhbH9Cz0tuDiY8C3ctxq1tqvaCgkFb8cCA/edit?usp=sharing"",""บุรีรัมย์!M247"")"),106759.989999999)</f>
        <v>106759.989999999</v>
      </c>
      <c r="O352" s="165">
        <f t="shared" ca="1" si="105"/>
        <v>13.179757539844079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IFERROR(__xludf.DUMMYFUNCTION("IMPORTRANGE(""https://docs.google.com/spreadsheets/d/1XL5vhW3sbDhbH9Cz0tuDiY8C3ctxq1tqvaCgkFb8cCA/edit?usp=sharing"",""บุรีรัมย์!M249"")"),106759.989999999)</f>
        <v>106759.989999999</v>
      </c>
      <c r="O354" s="169">
        <f t="shared" ca="1" si="105"/>
        <v>13.179757539844079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IFERROR(__xludf.DUMMYFUNCTION("IMPORTRANGE(""https://docs.google.com/spreadsheets/d/1XL5vhW3sbDhbH9Cz0tuDiY8C3ctxq1tqvaCgkFb8cCA/edit?usp=sharing"",""บุรีรัมย์!M250"")"),12920)</f>
        <v>12920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IFERROR(__xludf.DUMMYFUNCTION("IMPORTRANGE(""https://docs.google.com/spreadsheets/d/1XL5vhW3sbDhbH9Cz0tuDiY8C3ctxq1tqvaCgkFb8cCA/edit?usp=sharing"",""บุรีรัมย์!M252"")"),64899.99)</f>
        <v>64899.99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IFERROR(__xludf.DUMMYFUNCTION("IMPORTRANGE(""https://docs.google.com/spreadsheets/d/1XL5vhW3sbDhbH9Cz0tuDiY8C3ctxq1tqvaCgkFb8cCA/edit?usp=sharing"",""บุรีรัมย์!M253"")"),28940)</f>
        <v>28940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IFERROR(__xludf.DUMMYFUNCTION("IMPORTRANGE(""https://docs.google.com/spreadsheets/d/1XL5vhW3sbDhbH9Cz0tuDiY8C3ctxq1tqvaCgkFb8cCA/edit?usp=sharing"",""บุรีรัมย์!M275"")"),131048.31)</f>
        <v>131048.31</v>
      </c>
      <c r="O380" s="373">
        <f ca="1">+IF(L380&gt;0,N380*100/L380,0)</f>
        <v>12.741444988916113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IFERROR(__xludf.DUMMYFUNCTION("IMPORTRANGE(""https://docs.google.com/spreadsheets/d/1XL5vhW3sbDhbH9Cz0tuDiY8C3ctxq1tqvaCgkFb8cCA/edit?usp=sharing"",""บุรีรัมย์!M278"")"),131048.31)</f>
        <v>131048.31</v>
      </c>
      <c r="O383" s="165">
        <f t="shared" ca="1" si="109"/>
        <v>12.741444988916113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IFERROR(__xludf.DUMMYFUNCTION("IMPORTRANGE(""https://docs.google.com/spreadsheets/d/1XL5vhW3sbDhbH9Cz0tuDiY8C3ctxq1tqvaCgkFb8cCA/edit?usp=sharing"",""บุรีรัมย์!M280"")"),131048.31)</f>
        <v>131048.31</v>
      </c>
      <c r="O385" s="169">
        <f t="shared" ca="1" si="109"/>
        <v>12.741444988916113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IFERROR(__xludf.DUMMYFUNCTION("IMPORTRANGE(""https://docs.google.com/spreadsheets/d/1XL5vhW3sbDhbH9Cz0tuDiY8C3ctxq1tqvaCgkFb8cCA/edit?usp=sharing"",""บุรีรัมย์!M281"")"),42225)</f>
        <v>42225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IFERROR(__xludf.DUMMYFUNCTION("IMPORTRANGE(""https://docs.google.com/spreadsheets/d/1XL5vhW3sbDhbH9Cz0tuDiY8C3ctxq1tqvaCgkFb8cCA/edit?usp=sharing"",""บุรีรัมย์!M283"")"),63433.31)</f>
        <v>63433.31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IFERROR(__xludf.DUMMYFUNCTION("IMPORTRANGE(""https://docs.google.com/spreadsheets/d/1XL5vhW3sbDhbH9Cz0tuDiY8C3ctxq1tqvaCgkFb8cCA/edit?usp=sharing"",""บุรีรัมย์!M284"")"),25390)</f>
        <v>25390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IFERROR(__xludf.DUMMYFUNCTION("IMPORTRANGE(""https://docs.google.com/spreadsheets/d/1XL5vhW3sbDhbH9Cz0tuDiY8C3ctxq1tqvaCgkFb8cCA/edit?usp=sharing"",""บุรีรัมย์!M296"")"),94305)</f>
        <v>94305</v>
      </c>
      <c r="O401" s="373">
        <f ca="1">+IF(L401&gt;0,N401*100/L401,0)</f>
        <v>40.989698787325594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IFERROR(__xludf.DUMMYFUNCTION("IMPORTRANGE(""https://docs.google.com/spreadsheets/d/1XL5vhW3sbDhbH9Cz0tuDiY8C3ctxq1tqvaCgkFb8cCA/edit?usp=sharing"",""บุรีรัมย์!M299"")"),94305)</f>
        <v>94305</v>
      </c>
      <c r="O404" s="169">
        <f t="shared" ca="1" si="112"/>
        <v>40.989698787325594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IFERROR(__xludf.DUMMYFUNCTION("IMPORTRANGE(""https://docs.google.com/spreadsheets/d/1XL5vhW3sbDhbH9Cz0tuDiY8C3ctxq1tqvaCgkFb8cCA/edit?usp=sharing"",""บุรีรัมย์!M301"")"),94305)</f>
        <v>94305</v>
      </c>
      <c r="O406" s="169">
        <f t="shared" ca="1" si="112"/>
        <v>40.989698787325594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IFERROR(__xludf.DUMMYFUNCTION("IMPORTRANGE(""https://docs.google.com/spreadsheets/d/1XL5vhW3sbDhbH9Cz0tuDiY8C3ctxq1tqvaCgkFb8cCA/edit?usp=sharing"",""บุรีรัมย์!M302"")"),86535)</f>
        <v>86535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IFERROR(__xludf.DUMMYFUNCTION("IMPORTRANGE(""https://docs.google.com/spreadsheets/d/1XL5vhW3sbDhbH9Cz0tuDiY8C3ctxq1tqvaCgkFb8cCA/edit?usp=sharing"",""บุรีรัมย์!M305"")"),7770)</f>
        <v>7770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IFERROR(__xludf.DUMMYFUNCTION("IMPORTRANGE(""https://docs.google.com/spreadsheets/d/1XL5vhW3sbDhbH9Cz0tuDiY8C3ctxq1tqvaCgkFb8cCA/edit?usp=sharing"",""บุรีรัมย์!M335"")"),32615.6)</f>
        <v>32615.599999999999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IFERROR(__xludf.DUMMYFUNCTION("IMPORTRANGE(""https://docs.google.com/spreadsheets/d/1XL5vhW3sbDhbH9Cz0tuDiY8C3ctxq1tqvaCgkFb8cCA/edit?usp=sharing"",""บุรีรัมย์!M338"")"),36140)</f>
        <v>36140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IFERROR(__xludf.DUMMYFUNCTION("IMPORTRANGE(""https://docs.google.com/spreadsheets/d/1XL5vhW3sbDhbH9Cz0tuDiY8C3ctxq1tqvaCgkFb8cCA/edit?usp=sharing"",""บุรีรัมย์!M350"")"),161277.07)</f>
        <v>161277.07</v>
      </c>
      <c r="O455" s="373">
        <f t="shared" ref="O455:O459" ca="1" si="116">+IF(L455&gt;0,N455*100/L455,0)</f>
        <v>11.962426114284485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IFERROR(__xludf.DUMMYFUNCTION("IMPORTRANGE(""https://docs.google.com/spreadsheets/d/1XL5vhW3sbDhbH9Cz0tuDiY8C3ctxq1tqvaCgkFb8cCA/edit?usp=sharing"",""บุรีรัมย์!M352"")"),161277.07)</f>
        <v>161277.07</v>
      </c>
      <c r="O457" s="169">
        <f t="shared" ca="1" si="116"/>
        <v>11.962426114284485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IFERROR(__xludf.DUMMYFUNCTION("IMPORTRANGE(""https://docs.google.com/spreadsheets/d/1XL5vhW3sbDhbH9Cz0tuDiY8C3ctxq1tqvaCgkFb8cCA/edit?usp=sharing"",""บุรีรัมย์!M354"")"),161277.07)</f>
        <v>161277.07</v>
      </c>
      <c r="O459" s="169">
        <f t="shared" ca="1" si="116"/>
        <v>11.962426114284485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IFERROR(__xludf.DUMMYFUNCTION("IMPORTRANGE(""https://docs.google.com/spreadsheets/d/1XL5vhW3sbDhbH9Cz0tuDiY8C3ctxq1tqvaCgkFb8cCA/edit?usp=sharing"",""บุรีรัมย์!M357"")"),62833.32)</f>
        <v>62833.32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IFERROR(__xludf.DUMMYFUNCTION("IMPORTRANGE(""https://docs.google.com/spreadsheets/d/1XL5vhW3sbDhbH9Cz0tuDiY8C3ctxq1tqvaCgkFb8cCA/edit?usp=sharing"",""บุรีรัมย์!M358"")"),98443.75)</f>
        <v>98443.75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IFERROR(__xludf.DUMMYFUNCTION("IMPORTRANGE(""https://docs.google.com/spreadsheets/d/1XL5vhW3sbDhbH9Cz0tuDiY8C3ctxq1tqvaCgkFb8cCA/edit?usp=sharing"",""บุรีรัมย์!M433"")"),13000)</f>
        <v>13000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IFERROR(__xludf.DUMMYFUNCTION("IMPORTRANGE(""https://docs.google.com/spreadsheets/d/1XL5vhW3sbDhbH9Cz0tuDiY8C3ctxq1tqvaCgkFb8cCA/edit?usp=sharing"",""บุรีรัมย์!M436"")"),7300)</f>
        <v>7300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IFERROR(__xludf.DUMMYFUNCTION("IMPORTRANGE(""https://docs.google.com/spreadsheets/d/1XL5vhW3sbDhbH9Cz0tuDiY8C3ctxq1tqvaCgkFb8cCA/edit?usp=sharing"",""บุรีรัมย์!J459"")"),9409)</f>
        <v>9409</v>
      </c>
      <c r="K564" s="372">
        <f ca="1">IF(I564&gt;0,J564*100/I564,0)</f>
        <v>192.0204081632653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IFERROR(__xludf.DUMMYFUNCTION("IMPORTRANGE(""https://docs.google.com/spreadsheets/d/1XL5vhW3sbDhbH9Cz0tuDiY8C3ctxq1tqvaCgkFb8cCA/edit?usp=sharing"",""บุรีรัมย์!M459"")"),68340.54)</f>
        <v>68340.539999999994</v>
      </c>
      <c r="O564" s="373">
        <f t="shared" ref="O564:O568" ca="1" si="122">+IF(L564&gt;0,N564*100/L564,0)</f>
        <v>41.168999999999997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IFERROR(__xludf.DUMMYFUNCTION("IMPORTRANGE(""https://docs.google.com/spreadsheets/d/1XL5vhW3sbDhbH9Cz0tuDiY8C3ctxq1tqvaCgkFb8cCA/edit?usp=sharing"",""บุรีรัมย์!M461"")"),68340.54)</f>
        <v>68340.539999999994</v>
      </c>
      <c r="O566" s="169">
        <f t="shared" ca="1" si="122"/>
        <v>41.168999999999997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IFERROR(__xludf.DUMMYFUNCTION("IMPORTRANGE(""https://docs.google.com/spreadsheets/d/1XL5vhW3sbDhbH9Cz0tuDiY8C3ctxq1tqvaCgkFb8cCA/edit?usp=sharing"",""บุรีรัมย์!M463"")"),68340.54)</f>
        <v>68340.539999999994</v>
      </c>
      <c r="O568" s="169">
        <f t="shared" ca="1" si="122"/>
        <v>41.168999999999997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IFERROR(__xludf.DUMMYFUNCTION("IMPORTRANGE(""https://docs.google.com/spreadsheets/d/1XL5vhW3sbDhbH9Cz0tuDiY8C3ctxq1tqvaCgkFb8cCA/edit?usp=sharing"",""บุรีรัมย์!M466"")"),63066.54)</f>
        <v>63066.54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IFERROR(__xludf.DUMMYFUNCTION("IMPORTRANGE(""https://docs.google.com/spreadsheets/d/1XL5vhW3sbDhbH9Cz0tuDiY8C3ctxq1tqvaCgkFb8cCA/edit?usp=sharing"",""บุรีรัมย์!J468"")"),9409)</f>
        <v>9409</v>
      </c>
      <c r="K573" s="202">
        <f ca="1">IF(I573&gt;0,J573*100/I573,0)</f>
        <v>192.0204081632653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IFERROR(__xludf.DUMMYFUNCTION("IMPORTRANGE(""https://docs.google.com/spreadsheets/d/1XL5vhW3sbDhbH9Cz0tuDiY8C3ctxq1tqvaCgkFb8cCA/edit?usp=sharing"",""บุรีรัมย์!J472"")"),9288)</f>
        <v>9288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IFERROR(__xludf.DUMMYFUNCTION("IMPORTRANGE(""https://docs.google.com/spreadsheets/d/1XL5vhW3sbDhbH9Cz0tuDiY8C3ctxq1tqvaCgkFb8cCA/edit?usp=sharing"",""บุรีรัมย์!M475"")"),15360)</f>
        <v>15360</v>
      </c>
      <c r="O580" s="373">
        <f t="shared" ref="O580:O584" ca="1" si="124">+IF(L580&gt;0,N580*100/L580,0)</f>
        <v>8.9281562427342482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IFERROR(__xludf.DUMMYFUNCTION("IMPORTRANGE(""https://docs.google.com/spreadsheets/d/1XL5vhW3sbDhbH9Cz0tuDiY8C3ctxq1tqvaCgkFb8cCA/edit?usp=sharing"",""บุรีรัมย์!M477"")"),15360)</f>
        <v>15360</v>
      </c>
      <c r="O582" s="169">
        <f t="shared" ca="1" si="124"/>
        <v>8.9281562427342482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IFERROR(__xludf.DUMMYFUNCTION("IMPORTRANGE(""https://docs.google.com/spreadsheets/d/1XL5vhW3sbDhbH9Cz0tuDiY8C3ctxq1tqvaCgkFb8cCA/edit?usp=sharing"",""บุรีรัมย์!M479"")"),15360)</f>
        <v>15360</v>
      </c>
      <c r="O584" s="169">
        <f t="shared" ca="1" si="124"/>
        <v>8.9281562427342482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IFERROR(__xludf.DUMMYFUNCTION("IMPORTRANGE(""https://docs.google.com/spreadsheets/d/1XL5vhW3sbDhbH9Cz0tuDiY8C3ctxq1tqvaCgkFb8cCA/edit?usp=sharing"",""บุรีรัมย์!M483"")"),15360)</f>
        <v>15360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IFERROR(__xludf.DUMMYFUNCTION("IMPORTRANGE(""https://docs.google.com/spreadsheets/d/1XL5vhW3sbDhbH9Cz0tuDiY8C3ctxq1tqvaCgkFb8cCA/edit?usp=sharing"",""บุรีรัมย์!J484"")"),42)</f>
        <v>42</v>
      </c>
      <c r="K589" s="163">
        <f t="shared" ref="K589:K596" ca="1" si="125">IF(I589&gt;0,J589*100/I589,0)</f>
        <v>105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IFERROR(__xludf.DUMMYFUNCTION("IMPORTRANGE(""https://docs.google.com/spreadsheets/d/1XL5vhW3sbDhbH9Cz0tuDiY8C3ctxq1tqvaCgkFb8cCA/edit?usp=sharing"",""บุรีรัมย์!J485"")"),15.37)</f>
        <v>15.37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IFERROR(__xludf.DUMMYFUNCTION("IMPORTRANGE(""https://docs.google.com/spreadsheets/d/1XL5vhW3sbDhbH9Cz0tuDiY8C3ctxq1tqvaCgkFb8cCA/edit?usp=sharing"",""บุรีรัมย์!J166"")"),0)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IFERROR(__xludf.DUMMYFUNCTION("IMPORTRANGE(""https://docs.google.com/spreadsheets/d/1XL5vhW3sbDhbH9Cz0tuDiY8C3ctxq1tqvaCgkFb8cCA/edit?usp=sharing"",""บุรีรัมย์!J166"")"),0)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IFERROR(__xludf.DUMMYFUNCTION("IMPORTRANGE(""https://docs.google.com/spreadsheets/d/1XL5vhW3sbDhbH9Cz0tuDiY8C3ctxq1tqvaCgkFb8cCA/edit?usp=sharing"",""บุรีรัมย์!J507"")"),57)</f>
        <v>57</v>
      </c>
      <c r="K612" s="163">
        <f t="shared" ca="1" si="127"/>
        <v>57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IFERROR(__xludf.DUMMYFUNCTION("IMPORTRANGE(""https://docs.google.com/spreadsheets/d/1XL5vhW3sbDhbH9Cz0tuDiY8C3ctxq1tqvaCgkFb8cCA/edit?usp=sharing"",""บุรีรัมย์!J508"")"),57)</f>
        <v>57</v>
      </c>
      <c r="K613" s="163">
        <f t="shared" ca="1" si="127"/>
        <v>57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IFERROR(__xludf.DUMMYFUNCTION("IMPORTRANGE(""https://docs.google.com/spreadsheets/d/1XL5vhW3sbDhbH9Cz0tuDiY8C3ctxq1tqvaCgkFb8cCA/edit?usp=sharing"",""บุรีรัมย์!J509"")"),57)</f>
        <v>57</v>
      </c>
      <c r="K614" s="163">
        <f t="shared" ca="1" si="127"/>
        <v>57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IFERROR(__xludf.DUMMYFUNCTION("IMPORTRANGE(""https://docs.google.com/spreadsheets/d/1XL5vhW3sbDhbH9Cz0tuDiY8C3ctxq1tqvaCgkFb8cCA/edit?usp=sharing"",""บุรีรัมย์!J510"")"),57)</f>
        <v>57</v>
      </c>
      <c r="K615" s="163">
        <f t="shared" ca="1" si="127"/>
        <v>57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IFERROR(__xludf.DUMMYFUNCTION("IMPORTRANGE(""https://docs.google.com/spreadsheets/d/1XL5vhW3sbDhbH9Cz0tuDiY8C3ctxq1tqvaCgkFb8cCA/edit?usp=sharing"",""บุรีรัมย์!J523"")"),1414203.48)</f>
        <v>1414203.48</v>
      </c>
      <c r="K628" s="343">
        <f t="shared" ref="K628:K635" ca="1" si="129">IF(I628&gt;0,J628*100/I628,0)</f>
        <v>49.145347413902911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IFERROR(__xludf.DUMMYFUNCTION("IMPORTRANGE(""https://docs.google.com/spreadsheets/d/1XL5vhW3sbDhbH9Cz0tuDiY8C3ctxq1tqvaCgkFb8cCA/edit?usp=sharing"",""บุรีรัมย์!J524"")"),116)</f>
        <v>116</v>
      </c>
      <c r="K629" s="343">
        <f t="shared" ca="1" si="129"/>
        <v>44.787644787644787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IFERROR(__xludf.DUMMYFUNCTION("IMPORTRANGE(""https://docs.google.com/spreadsheets/d/1XL5vhW3sbDhbH9Cz0tuDiY8C3ctxq1tqvaCgkFb8cCA/edit?usp=sharing"",""บุรีรัมย์!J525"")"),2179123.13)</f>
        <v>2179123.13</v>
      </c>
      <c r="K630" s="343">
        <f t="shared" ca="1" si="129"/>
        <v>40.345431843515037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IFERROR(__xludf.DUMMYFUNCTION("IMPORTRANGE(""https://docs.google.com/spreadsheets/d/1XL5vhW3sbDhbH9Cz0tuDiY8C3ctxq1tqvaCgkFb8cCA/edit?usp=sharing"",""บุรีรัมย์!J526"")"),172)</f>
        <v>172</v>
      </c>
      <c r="K631" s="343">
        <f t="shared" ca="1" si="129"/>
        <v>68.8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IFERROR(__xludf.DUMMYFUNCTION("IMPORTRANGE(""https://docs.google.com/spreadsheets/d/1XL5vhW3sbDhbH9Cz0tuDiY8C3ctxq1tqvaCgkFb8cCA/edit?usp=sharing"",""บุรีรัมย์!J527"")"),1005711.99)</f>
        <v>1005711.99</v>
      </c>
      <c r="K632" s="343">
        <f t="shared" ca="1" si="129"/>
        <v>34.152392365580262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IFERROR(__xludf.DUMMYFUNCTION("IMPORTRANGE(""https://docs.google.com/spreadsheets/d/1XL5vhW3sbDhbH9Cz0tuDiY8C3ctxq1tqvaCgkFb8cCA/edit?usp=sharing"",""บุรีรัมย์!J528"")"),216)</f>
        <v>216</v>
      </c>
      <c r="K633" s="343">
        <f t="shared" ca="1" si="129"/>
        <v>92.70386266094421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IFERROR(__xludf.DUMMYFUNCTION("IMPORTRANGE(""https://docs.google.com/spreadsheets/d/1XL5vhW3sbDhbH9Cz0tuDiY8C3ctxq1tqvaCgkFb8cCA/edit?usp=sharing"",""บุรีรัมย์!J529"")"),2020000)</f>
        <v>2020000</v>
      </c>
      <c r="K634" s="343">
        <f t="shared" ca="1" si="129"/>
        <v>67.333333333333329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IFERROR(__xludf.DUMMYFUNCTION("IMPORTRANGE(""https://docs.google.com/spreadsheets/d/1XL5vhW3sbDhbH9Cz0tuDiY8C3ctxq1tqvaCgkFb8cCA/edit?usp=sharing"",""บุรีรัมย์!J530"")"),64)</f>
        <v>64</v>
      </c>
      <c r="K635" s="486">
        <f t="shared" ca="1" si="129"/>
        <v>75.294117647058826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3635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3635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3635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IFERROR(__xludf.DUMMYFUNCTION("IMPORTRANGE(""https://docs.google.com/spreadsheets/d/1XL5vhW3sbDhbH9Cz0tuDiY8C3ctxq1tqvaCgkFb8cCA/edit#gid=346597447"",""บุรีรัมย์!J541"")"),0)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IFERROR(__xludf.DUMMYFUNCTION("IMPORTRANGE(""https://docs.google.com/spreadsheets/d/1XL5vhW3sbDhbH9Cz0tuDiY8C3ctxq1tqvaCgkFb8cCA/edit#gid=346597447"",""บุรีรัมย์!J542"")"),0)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IFERROR(__xludf.DUMMYFUNCTION("IMPORTRANGE(""https://docs.google.com/spreadsheets/d/1XL5vhW3sbDhbH9Cz0tuDiY8C3ctxq1tqvaCgkFb8cCA/edit#gid=346597447"",""บุรีรัมย์!I543"")"),0)</f>
        <v>0</v>
      </c>
      <c r="J648" s="585">
        <f ca="1">IFERROR(__xludf.DUMMYFUNCTION("IMPORTRANGE(""https://docs.google.com/spreadsheets/d/1XL5vhW3sbDhbH9Cz0tuDiY8C3ctxq1tqvaCgkFb8cCA/edit#gid=346597447"",""บุรีรัมย์!J543"")"),0)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IFERROR(__xludf.DUMMYFUNCTION("IMPORTRANGE(""https://docs.google.com/spreadsheets/d/1XL5vhW3sbDhbH9Cz0tuDiY8C3ctxq1tqvaCgkFb8cCA/edit#gid=346597447"",""บุรีรัมย์!L543"")"),0)</f>
        <v>0</v>
      </c>
      <c r="M648" s="570"/>
      <c r="N648" s="587">
        <f ca="1">IFERROR(__xludf.DUMMYFUNCTION("IMPORTRANGE(""https://docs.google.com/spreadsheets/d/1XL5vhW3sbDhbH9Cz0tuDiY8C3ctxq1tqvaCgkFb8cCA/edit#gid=346597447"",""บุรีรัมย์!M543"")"),0)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IFERROR(__xludf.DUMMYFUNCTION("IMPORTRANGE(""https://docs.google.com/spreadsheets/d/1XL5vhW3sbDhbH9Cz0tuDiY8C3ctxq1tqvaCgkFb8cCA/edit#gid=346597447"",""บุรีรัมย์!I544"")"),1)</f>
        <v>1</v>
      </c>
      <c r="J649" s="585">
        <f ca="1">IFERROR(__xludf.DUMMYFUNCTION("IMPORTRANGE(""https://docs.google.com/spreadsheets/d/1XL5vhW3sbDhbH9Cz0tuDiY8C3ctxq1tqvaCgkFb8cCA/edit#gid=346597447"",""บุรีรัมย์!J544"")"),0)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IFERROR(__xludf.DUMMYFUNCTION("IMPORTRANGE(""https://docs.google.com/spreadsheets/d/1XL5vhW3sbDhbH9Cz0tuDiY8C3ctxq1tqvaCgkFb8cCA/edit#gid=346597447"",""บุรีรัมย์!L544"")"),120)</f>
        <v>120</v>
      </c>
      <c r="M649" s="570"/>
      <c r="N649" s="587">
        <f ca="1">IFERROR(__xludf.DUMMYFUNCTION("IMPORTRANGE(""https://docs.google.com/spreadsheets/d/1XL5vhW3sbDhbH9Cz0tuDiY8C3ctxq1tqvaCgkFb8cCA/edit#gid=346597447"",""บุรีรัมย์!M544"")"),0)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IFERROR(__xludf.DUMMYFUNCTION("IMPORTRANGE(""https://docs.google.com/spreadsheets/d/1XL5vhW3sbDhbH9Cz0tuDiY8C3ctxq1tqvaCgkFb8cCA/edit#gid=346597447"",""บุรีรัมย์!I545"")"),10)</f>
        <v>10</v>
      </c>
      <c r="J650" s="585">
        <f ca="1">IFERROR(__xludf.DUMMYFUNCTION("IMPORTRANGE(""https://docs.google.com/spreadsheets/d/1XL5vhW3sbDhbH9Cz0tuDiY8C3ctxq1tqvaCgkFb8cCA/edit#gid=346597447"",""บุรีรัมย์!J545"")"),0)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IFERROR(__xludf.DUMMYFUNCTION("IMPORTRANGE(""https://docs.google.com/spreadsheets/d/1XL5vhW3sbDhbH9Cz0tuDiY8C3ctxq1tqvaCgkFb8cCA/edit#gid=346597447"",""บุรีรัมย์!L545"")"),50)</f>
        <v>50</v>
      </c>
      <c r="M650" s="570"/>
      <c r="N650" s="587">
        <f ca="1">IFERROR(__xludf.DUMMYFUNCTION("IMPORTRANGE(""https://docs.google.com/spreadsheets/d/1XL5vhW3sbDhbH9Cz0tuDiY8C3ctxq1tqvaCgkFb8cCA/edit#gid=346597447"",""บุรีรัมย์!M545"")"),0)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IFERROR(__xludf.DUMMYFUNCTION("IMPORTRANGE(""https://docs.google.com/spreadsheets/d/1XL5vhW3sbDhbH9Cz0tuDiY8C3ctxq1tqvaCgkFb8cCA/edit#gid=346597447"",""บุรีรัมย์!I546"")"),129)</f>
        <v>129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IFERROR(__xludf.DUMMYFUNCTION("IMPORTRANGE(""https://docs.google.com/spreadsheets/d/1XL5vhW3sbDhbH9Cz0tuDiY8C3ctxq1tqvaCgkFb8cCA/edit#gid=346597447"",""บุรีรัมย์!L546"")"),3225)</f>
        <v>3225</v>
      </c>
      <c r="M651" s="570"/>
      <c r="N651" s="587">
        <f ca="1">IFERROR(__xludf.DUMMYFUNCTION("IMPORTRANGE(""https://docs.google.com/spreadsheets/d/1XL5vhW3sbDhbH9Cz0tuDiY8C3ctxq1tqvaCgkFb8cCA/edit#gid=346597447"",""บุรีรัมย์!M546"")"),0)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IFERROR(__xludf.DUMMYFUNCTION("IMPORTRANGE(""https://docs.google.com/spreadsheets/d/1XL5vhW3sbDhbH9Cz0tuDiY8C3ctxq1tqvaCgkFb8cCA/edit#gid=346597447"",""บุรีรัมย์!J547"")"),0)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IFERROR(__xludf.DUMMYFUNCTION("IMPORTRANGE(""https://docs.google.com/spreadsheets/d/1XL5vhW3sbDhbH9Cz0tuDiY8C3ctxq1tqvaCgkFb8cCA/edit#gid=346597447"",""บุรีรัมย์!J548"")"),0)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IFERROR(__xludf.DUMMYFUNCTION("IMPORTRANGE(""https://docs.google.com/spreadsheets/d/1XL5vhW3sbDhbH9Cz0tuDiY8C3ctxq1tqvaCgkFb8cCA/edit#gid=346597447"",""บุรีรัมย์!J550"")"),0)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IFERROR(__xludf.DUMMYFUNCTION("IMPORTRANGE(""https://docs.google.com/spreadsheets/d/1XL5vhW3sbDhbH9Cz0tuDiY8C3ctxq1tqvaCgkFb8cCA/edit#gid=346597447"",""บุรีรัมย์!J551"")"),0)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IFERROR(__xludf.DUMMYFUNCTION("IMPORTRANGE(""https://docs.google.com/spreadsheets/d/1XL5vhW3sbDhbH9Cz0tuDiY8C3ctxq1tqvaCgkFb8cCA/edit#gid=346597447"",""บุรีรัมย์!J552"")"),0)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IFERROR(__xludf.DUMMYFUNCTION("IMPORTRANGE(""https://docs.google.com/spreadsheets/d/1XL5vhW3sbDhbH9Cz0tuDiY8C3ctxq1tqvaCgkFb8cCA/edit#gid=346597447"",""บุรีรัมย์!J553"")"),0)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IFERROR(__xludf.DUMMYFUNCTION("IMPORTRANGE(""https://docs.google.com/spreadsheets/d/1XL5vhW3sbDhbH9Cz0tuDiY8C3ctxq1tqvaCgkFb8cCA/edit#gid=346597447"",""บุรีรัมย์!J554"")"),0)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IFERROR(__xludf.DUMMYFUNCTION("IMPORTRANGE(""https://docs.google.com/spreadsheets/d/1XL5vhW3sbDhbH9Cz0tuDiY8C3ctxq1tqvaCgkFb8cCA/edit#gid=346597447"",""บุรีรัมย์!J555"")"),0)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IFERROR(__xludf.DUMMYFUNCTION("IMPORTRANGE(""https://docs.google.com/spreadsheets/d/1XL5vhW3sbDhbH9Cz0tuDiY8C3ctxq1tqvaCgkFb8cCA/edit#gid=346597447"",""บุรีรัมย์!J556"")"),0)</f>
        <v>0</v>
      </c>
      <c r="K661" s="586"/>
      <c r="L661" s="571">
        <f ca="1">IFERROR(__xludf.DUMMYFUNCTION("IMPORTRANGE(""https://docs.google.com/spreadsheets/d/1XL5vhW3sbDhbH9Cz0tuDiY8C3ctxq1tqvaCgkFb8cCA/edit#gid=346597447"",""บุรีรัมย์!L556"")"),0)</f>
        <v>0</v>
      </c>
      <c r="M661" s="570"/>
      <c r="N661" s="587">
        <f ca="1">IFERROR(__xludf.DUMMYFUNCTION("IMPORTRANGE(""https://docs.google.com/spreadsheets/d/1XL5vhW3sbDhbH9Cz0tuDiY8C3ctxq1tqvaCgkFb8cCA/edit#gid=346597447"",""บุรีรัมย์!M556"")"),0)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IFERROR(__xludf.DUMMYFUNCTION("IMPORTRANGE(""https://docs.google.com/spreadsheets/d/1XL5vhW3sbDhbH9Cz0tuDiY8C3ctxq1tqvaCgkFb8cCA/edit#gid=346597447"",""บุรีรัมย์!J557"")"),0)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IFERROR(__xludf.DUMMYFUNCTION("IMPORTRANGE(""https://docs.google.com/spreadsheets/d/1XL5vhW3sbDhbH9Cz0tuDiY8C3ctxq1tqvaCgkFb8cCA/edit#gid=346597447"",""บุรีรัมย์!I558"")"),0)</f>
        <v>0</v>
      </c>
      <c r="J663" s="585">
        <f ca="1">IFERROR(__xludf.DUMMYFUNCTION("IMPORTRANGE(""https://docs.google.com/spreadsheets/d/1XL5vhW3sbDhbH9Cz0tuDiY8C3ctxq1tqvaCgkFb8cCA/edit#gid=346597447"",""บุรีรัมย์!J558"")"),0)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IFERROR(__xludf.DUMMYFUNCTION("IMPORTRANGE(""https://docs.google.com/spreadsheets/d/1XL5vhW3sbDhbH9Cz0tuDiY8C3ctxq1tqvaCgkFb8cCA/edit#gid=346597447"",""บุรีรัมย์!I560"")"),2)</f>
        <v>2</v>
      </c>
      <c r="J665" s="585">
        <f ca="1">IFERROR(__xludf.DUMMYFUNCTION("IMPORTRANGE(""https://docs.google.com/spreadsheets/d/1XL5vhW3sbDhbH9Cz0tuDiY8C3ctxq1tqvaCgkFb8cCA/edit#gid=346597447"",""บุรีรัมย์!J560"")"),0)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IFERROR(__xludf.DUMMYFUNCTION("IMPORTRANGE(""https://docs.google.com/spreadsheets/d/1XL5vhW3sbDhbH9Cz0tuDiY8C3ctxq1tqvaCgkFb8cCA/edit#gid=346597447"",""บุรีรัมย์!L560"")"),240)</f>
        <v>240</v>
      </c>
      <c r="M665" s="570"/>
      <c r="N665" s="587">
        <f ca="1">IFERROR(__xludf.DUMMYFUNCTION("IMPORTRANGE(""https://docs.google.com/spreadsheets/d/1XL5vhW3sbDhbH9Cz0tuDiY8C3ctxq1tqvaCgkFb8cCA/edit#gid=346597447"",""บุรีรัมย์!M560"")"),0)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IFERROR(__xludf.DUMMYFUNCTION("IMPORTRANGE(""https://docs.google.com/spreadsheets/d/1XL5vhW3sbDhbH9Cz0tuDiY8C3ctxq1tqvaCgkFb8cCA/edit#gid=346597447"",""บุรีรัมย์!J561"")"),0)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IFERROR(__xludf.DUMMYFUNCTION("IMPORTRANGE(""https://docs.google.com/spreadsheets/d/1XL5vhW3sbDhbH9Cz0tuDiY8C3ctxq1tqvaCgkFb8cCA/edit#gid=346597447"",""บุรีรัมย์!J562"")"),0)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IFERROR(__xludf.DUMMYFUNCTION("IMPORTRANGE(""https://docs.google.com/spreadsheets/d/1XL5vhW3sbDhbH9Cz0tuDiY8C3ctxq1tqvaCgkFb8cCA/edit#gid=346597447"",""บุรีรัมย์!I563"")"),0)</f>
        <v>0</v>
      </c>
      <c r="J668" s="585">
        <f ca="1">IFERROR(__xludf.DUMMYFUNCTION("IMPORTRANGE(""https://docs.google.com/spreadsheets/d/1XL5vhW3sbDhbH9Cz0tuDiY8C3ctxq1tqvaCgkFb8cCA/edit#gid=346597447"",""บุรีรัมย์!J563"")"),0)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IFERROR(__xludf.DUMMYFUNCTION("IMPORTRANGE(""https://docs.google.com/spreadsheets/d/1XL5vhW3sbDhbH9Cz0tuDiY8C3ctxq1tqvaCgkFb8cCA/edit#gid=346597447"",""บุรีรัมย์!L563"")"),0)</f>
        <v>0</v>
      </c>
      <c r="M668" s="570"/>
      <c r="N668" s="587">
        <f ca="1">IFERROR(__xludf.DUMMYFUNCTION("IMPORTRANGE(""https://docs.google.com/spreadsheets/d/1XL5vhW3sbDhbH9Cz0tuDiY8C3ctxq1tqvaCgkFb8cCA/edit#gid=346597447"",""บุรีรัมย์!M563"")"),0)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IFERROR(__xludf.DUMMYFUNCTION("IMPORTRANGE(""https://docs.google.com/spreadsheets/d/1XL5vhW3sbDhbH9Cz0tuDiY8C3ctxq1tqvaCgkFb8cCA/edit#gid=346597447"",""บุรีรัมย์!J564"")"),0)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IFERROR(__xludf.DUMMYFUNCTION("IMPORTRANGE(""https://docs.google.com/spreadsheets/d/1XL5vhW3sbDhbH9Cz0tuDiY8C3ctxq1tqvaCgkFb8cCA/edit#gid=346597447"",""บุรีรัมย์!J565"")"),0)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IFERROR(__xludf.DUMMYFUNCTION("IMPORTRANGE(""https://docs.google.com/spreadsheets/d/1XL5vhW3sbDhbH9Cz0tuDiY8C3ctxq1tqvaCgkFb8cCA/edit#gid=346597447"",""บุรีรัมย์!I566"")"),0)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IFERROR(__xludf.DUMMYFUNCTION("IMPORTRANGE(""https://docs.google.com/spreadsheets/d/1XL5vhW3sbDhbH9Cz0tuDiY8C3ctxq1tqvaCgkFb8cCA/edit#gid=346597447"",""บุรีรัมย์!L566"")"),0)</f>
        <v>0</v>
      </c>
      <c r="M671" s="570"/>
      <c r="N671" s="587">
        <f ca="1">IFERROR(__xludf.DUMMYFUNCTION("IMPORTRANGE(""https://docs.google.com/spreadsheets/d/1XL5vhW3sbDhbH9Cz0tuDiY8C3ctxq1tqvaCgkFb8cCA/edit#gid=346597447"",""บุรีรัมย์!M566"")"),0)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IFERROR(__xludf.DUMMYFUNCTION("IMPORTRANGE(""https://docs.google.com/spreadsheets/d/1XL5vhW3sbDhbH9Cz0tuDiY8C3ctxq1tqvaCgkFb8cCA/edit#gid=346597447"",""บุรีรัมย์!J567"")"),0)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IFERROR(__xludf.DUMMYFUNCTION("IMPORTRANGE(""https://docs.google.com/spreadsheets/d/1XL5vhW3sbDhbH9Cz0tuDiY8C3ctxq1tqvaCgkFb8cCA/edit#gid=346597447"",""บุรีรัมย์!J568"")"),0)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IFERROR(__xludf.DUMMYFUNCTION("IMPORTRANGE(""https://docs.google.com/spreadsheets/d/1XL5vhW3sbDhbH9Cz0tuDiY8C3ctxq1tqvaCgkFb8cCA/edit#gid=346597447"",""บุรีรัมย์!J569"")"),0)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IFERROR(__xludf.DUMMYFUNCTION("IMPORTRANGE(""https://docs.google.com/spreadsheets/d/1XL5vhW3sbDhbH9Cz0tuDiY8C3ctxq1tqvaCgkFb8cCA/edit#gid=346597447"",""บุรีรัมย์!J570"")"),0)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IFERROR(__xludf.DUMMYFUNCTION("IMPORTRANGE(""https://docs.google.com/spreadsheets/d/1XL5vhW3sbDhbH9Cz0tuDiY8C3ctxq1tqvaCgkFb8cCA/edit#gid=346597447"",""บุรีรัมย์!J571"")"),0)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IFERROR(__xludf.DUMMYFUNCTION("IMPORTRANGE(""https://docs.google.com/spreadsheets/d/1XL5vhW3sbDhbH9Cz0tuDiY8C3ctxq1tqvaCgkFb8cCA/edit#gid=346597447"",""บุรีรัมย์!J572"")"),0)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35">
      <c r="A2" s="666" t="s">
        <v>274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3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3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45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5625277</v>
      </c>
      <c r="M8" s="23">
        <f t="shared" ca="1" si="0"/>
        <v>2616864</v>
      </c>
      <c r="N8" s="23">
        <f t="shared" ca="1" si="0"/>
        <v>2853431.669999999</v>
      </c>
      <c r="O8" s="22">
        <f t="shared" ref="O8:O16" ca="1" si="1">IF(L8&gt;0,N8*100/L8,0)</f>
        <v>50.725176200211983</v>
      </c>
      <c r="P8" s="22">
        <f t="shared" ref="P8:P16" ca="1" si="2">IF(M8&gt;0,N8*100/M8,0)</f>
        <v>109.04012092336471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5625277</v>
      </c>
      <c r="M10" s="30">
        <f t="shared" ca="1" si="4"/>
        <v>2616864</v>
      </c>
      <c r="N10" s="30">
        <f t="shared" ca="1" si="4"/>
        <v>2853431.669999999</v>
      </c>
      <c r="O10" s="29">
        <f t="shared" ca="1" si="1"/>
        <v>50.725176200211983</v>
      </c>
      <c r="P10" s="29">
        <f t="shared" ca="1" si="2"/>
        <v>109.04012092336471</v>
      </c>
    </row>
    <row r="11" spans="1:16" ht="21.75" customHeight="1" x14ac:dyDescent="0.45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5487877</v>
      </c>
      <c r="M12" s="38">
        <f t="shared" ca="1" si="6"/>
        <v>2479464</v>
      </c>
      <c r="N12" s="38">
        <f t="shared" ca="1" si="6"/>
        <v>2716031.669999999</v>
      </c>
      <c r="O12" s="38">
        <f t="shared" ca="1" si="1"/>
        <v>49.491482225275803</v>
      </c>
      <c r="P12" s="38">
        <f t="shared" ca="1" si="2"/>
        <v>109.54108105622824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3712377</v>
      </c>
      <c r="M14" s="38">
        <f t="shared" si="8"/>
        <v>0</v>
      </c>
      <c r="N14" s="38">
        <f t="shared" ca="1" si="8"/>
        <v>732154.10999999894</v>
      </c>
      <c r="O14" s="38">
        <f t="shared" ca="1" si="1"/>
        <v>19.721976243253284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45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3259820</v>
      </c>
      <c r="M18" s="23">
        <f t="shared" ca="1" si="11"/>
        <v>2616864</v>
      </c>
      <c r="N18" s="23">
        <f t="shared" ca="1" si="11"/>
        <v>2121277.56</v>
      </c>
      <c r="O18" s="22">
        <f t="shared" ref="O18:O20" ca="1" si="12">IF(L18&gt;0,N18*100/L18,0)</f>
        <v>65.073456816634049</v>
      </c>
      <c r="P18" s="22">
        <f t="shared" ref="P18:P26" ca="1" si="13">IF(M18&gt;0,N18*100/M18,0)</f>
        <v>81.061819032246234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3259820</v>
      </c>
      <c r="M20" s="30">
        <f t="shared" ca="1" si="15"/>
        <v>2616864</v>
      </c>
      <c r="N20" s="30">
        <f t="shared" ca="1" si="15"/>
        <v>2121277.56</v>
      </c>
      <c r="O20" s="29">
        <f t="shared" ca="1" si="12"/>
        <v>65.073456816634049</v>
      </c>
      <c r="P20" s="29">
        <f t="shared" ca="1" si="13"/>
        <v>81.061819032246234</v>
      </c>
    </row>
    <row r="21" spans="1:16" ht="21.75" customHeight="1" x14ac:dyDescent="0.45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3122420</v>
      </c>
      <c r="M22" s="41">
        <f t="shared" ca="1" si="18"/>
        <v>2479464</v>
      </c>
      <c r="N22" s="38">
        <f t="shared" ca="1" si="18"/>
        <v>1983877.56</v>
      </c>
      <c r="O22" s="38">
        <f t="shared" ca="1" si="17"/>
        <v>63.53653768551316</v>
      </c>
      <c r="P22" s="38">
        <f t="shared" ca="1" si="13"/>
        <v>80.012355896274357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1346920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45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732154.10999999894</v>
      </c>
      <c r="O28" s="22">
        <f t="shared" ref="O28:O30" ca="1" si="24">IF(L28&gt;0,N28*100/L28,0)</f>
        <v>30.951909504167649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732154.10999999894</v>
      </c>
      <c r="O30" s="29">
        <f t="shared" ca="1" si="24"/>
        <v>30.951909504167649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732154.10999999894</v>
      </c>
      <c r="O32" s="38">
        <f t="shared" ca="1" si="29"/>
        <v>30.951909504167649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732154.10999999894</v>
      </c>
      <c r="O34" s="38">
        <f t="shared" ca="1" si="29"/>
        <v>30.951909504167649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3259820</v>
      </c>
      <c r="M37" s="54">
        <f t="shared" ca="1" si="33"/>
        <v>2616864</v>
      </c>
      <c r="N37" s="54">
        <f t="shared" ca="1" si="33"/>
        <v>2121277.56</v>
      </c>
      <c r="O37" s="55">
        <f t="shared" ca="1" si="29"/>
        <v>65.073456816634049</v>
      </c>
      <c r="P37" s="55">
        <f t="shared" ca="1" si="25"/>
        <v>81.061819032246234</v>
      </c>
    </row>
    <row r="38" spans="1:16" ht="21.75" customHeight="1" x14ac:dyDescent="0.45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45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45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45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507200</v>
      </c>
      <c r="N41" s="78">
        <f t="shared" ca="1" si="34"/>
        <v>419279.89</v>
      </c>
      <c r="O41" s="77">
        <f t="shared" ref="O41:O43" ca="1" si="35">IF(L41&gt;0,N41*100/L41,0)</f>
        <v>61.996139287298533</v>
      </c>
      <c r="P41" s="77">
        <f t="shared" ref="P41:P43" ca="1" si="36">IF(M41&gt;0,N41*100/M41,0)</f>
        <v>82.665593454258669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507200</v>
      </c>
      <c r="N43" s="78">
        <f t="shared" ca="1" si="38"/>
        <v>419279.89</v>
      </c>
      <c r="O43" s="77">
        <f t="shared" ca="1" si="35"/>
        <v>61.996139287298533</v>
      </c>
      <c r="P43" s="77">
        <f t="shared" ca="1" si="36"/>
        <v>82.665593454258669</v>
      </c>
    </row>
    <row r="44" spans="1:16" ht="21.75" customHeight="1" x14ac:dyDescent="0.45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2">
        <f ca="1">IFERROR(__xludf.DUMMYFUNCTION("IMPORTRANGE(""https://docs.google.com/spreadsheets/d/1Yj_ptqi66GCucihVvJfMjLAmec39IyEx_6qawtMGysU/edit?usp=sharing"",""สบก!Q45"")"),507200)</f>
        <v>507200</v>
      </c>
      <c r="N45" s="622">
        <f ca="1">IFERROR(__xludf.DUMMYFUNCTION("IMPORTRANGE(""https://docs.google.com/spreadsheets/d/1Yj_ptqi66GCucihVvJfMjLAmec39IyEx_6qawtMGysU/edit?usp=sharing"",""สบก!R45"")"),419279.89)</f>
        <v>419279.89</v>
      </c>
      <c r="O45" s="623">
        <f ca="1">IF(L45&gt;0,N45*100/L45,0)</f>
        <v>61.996139287298533</v>
      </c>
      <c r="P45" s="623">
        <f ca="1">IF(M45&gt;0,N45*100/M45,0)</f>
        <v>82.665593454258669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IFERROR(__xludf.DUMMYFUNCTION("IMPORTRANGE(""https://docs.google.com/spreadsheets/d/1Yj_ptqi66GCucihVvJfMjLAmec39IyEx_6qawtMGysU/edit?usp=sharing"",""สบก!M45"")"),676300)</f>
        <v>676300</v>
      </c>
      <c r="M46" s="624"/>
      <c r="N46" s="38"/>
      <c r="O46" s="623"/>
      <c r="P46" s="623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IFERROR(__xludf.DUMMYFUNCTION("IMPORTRANGE(""https://docs.google.com/spreadsheets/d/1Yj_ptqi66GCucihVvJfMjLAmec39IyEx_6qawtMGysU/edit?usp=sharing"",""สบก!N45"")"),0)</f>
        <v>0</v>
      </c>
      <c r="M47" s="624"/>
      <c r="N47" s="38"/>
      <c r="O47" s="623"/>
      <c r="P47" s="623"/>
    </row>
    <row r="48" spans="1:16" ht="21.75" customHeight="1" x14ac:dyDescent="0.45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IFERROR(__xludf.DUMMYFUNCTION("IMPORTRANGE(""https://docs.google.com/spreadsheets/d/1Yj_ptqi66GCucihVvJfMjLAmec39IyEx_6qawtMGysU/edit?usp=sharing"",""สบก!O45"")"),0)</f>
        <v>0</v>
      </c>
      <c r="M49" s="625"/>
      <c r="N49" s="622">
        <f ca="1">IFERROR(__xludf.DUMMYFUNCTION("IMPORTRANGE(""https://docs.google.com/spreadsheets/d/1Yj_ptqi66GCucihVvJfMjLAmec39IyEx_6qawtMGysU/edit?usp=sharing"",""สบก!S45"")"),0)</f>
        <v>0</v>
      </c>
      <c r="O49" s="625">
        <f ca="1">IF(L49&gt;0,N49*100/L49,0)</f>
        <v>0</v>
      </c>
      <c r="P49" s="625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372514</v>
      </c>
      <c r="N53" s="121">
        <f t="shared" ca="1" si="39"/>
        <v>365403</v>
      </c>
      <c r="O53" s="120">
        <f t="shared" ref="O53:O55" ca="1" si="40">IF(L53&gt;0,N53*100/L53,0)</f>
        <v>77.679209183673464</v>
      </c>
      <c r="P53" s="120">
        <f t="shared" ref="P53:P55" ca="1" si="41">IF(M53&gt;0,N53*100/M53,0)</f>
        <v>98.091078456111717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372514</v>
      </c>
      <c r="N55" s="121">
        <f t="shared" ca="1" si="43"/>
        <v>365403</v>
      </c>
      <c r="O55" s="120">
        <f t="shared" ca="1" si="40"/>
        <v>77.679209183673464</v>
      </c>
      <c r="P55" s="120">
        <f t="shared" ca="1" si="41"/>
        <v>98.091078456111717</v>
      </c>
    </row>
    <row r="56" spans="1:16" ht="21.75" customHeight="1" x14ac:dyDescent="0.45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2">
        <f ca="1">IFERROR(__xludf.DUMMYFUNCTION("IMPORTRANGE(""https://docs.google.com/spreadsheets/d/1Yj_ptqi66GCucihVvJfMjLAmec39IyEx_6qawtMGysU/edit?usp=sharing"",""สบก!Z45"")"),372514)</f>
        <v>372514</v>
      </c>
      <c r="N57" s="622">
        <f ca="1">IFERROR(__xludf.DUMMYFUNCTION("IMPORTRANGE(""https://docs.google.com/spreadsheets/d/1Yj_ptqi66GCucihVvJfMjLAmec39IyEx_6qawtMGysU/edit?usp=sharing"",""สบก!AA45"")"),365403)</f>
        <v>365403</v>
      </c>
      <c r="O57" s="623">
        <f ca="1">IF(L57&gt;0,N57*100/L57,0)</f>
        <v>77.679209183673464</v>
      </c>
      <c r="P57" s="623">
        <f ca="1">IF(M57&gt;0,N57*100/M57,0)</f>
        <v>98.091078456111717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IFERROR(__xludf.DUMMYFUNCTION("IMPORTRANGE(""https://docs.google.com/spreadsheets/d/1Yj_ptqi66GCucihVvJfMjLAmec39IyEx_6qawtMGysU/edit?usp=sharing"",""สบก!V45"")"),470400)</f>
        <v>470400</v>
      </c>
      <c r="M58" s="624"/>
      <c r="N58" s="38"/>
      <c r="O58" s="623"/>
      <c r="P58" s="623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IFERROR(__xludf.DUMMYFUNCTION("IMPORTRANGE(""https://docs.google.com/spreadsheets/d/1Yj_ptqi66GCucihVvJfMjLAmec39IyEx_6qawtMGysU/edit?usp=sharing"",""สบก!W45"")"),0)</f>
        <v>0</v>
      </c>
      <c r="M59" s="624"/>
      <c r="N59" s="38"/>
      <c r="O59" s="623"/>
      <c r="P59" s="623"/>
    </row>
    <row r="60" spans="1:16" ht="21.75" customHeight="1" x14ac:dyDescent="0.45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IFERROR(__xludf.DUMMYFUNCTION("IMPORTRANGE(""https://docs.google.com/spreadsheets/d/1Yj_ptqi66GCucihVvJfMjLAmec39IyEx_6qawtMGysU/edit?usp=sharing"",""สบก!X45"")"),0)</f>
        <v>0</v>
      </c>
      <c r="M61" s="625"/>
      <c r="N61" s="622">
        <f ca="1">IFERROR(__xludf.DUMMYFUNCTION("IMPORTRANGE(""https://docs.google.com/spreadsheets/d/1Yj_ptqi66GCucihVvJfMjLAmec39IyEx_6qawtMGysU/edit?usp=sharing"",""สบก!AB45"")"),0)</f>
        <v>0</v>
      </c>
      <c r="O61" s="625">
        <f ca="1">IF(L61&gt;0,N61*100/L61,0)</f>
        <v>0</v>
      </c>
      <c r="P61" s="625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897000</v>
      </c>
      <c r="N66" s="152">
        <f t="shared" ca="1" si="45"/>
        <v>698147.82</v>
      </c>
      <c r="O66" s="151">
        <f t="shared" ref="O66:O68" ca="1" si="46">IF(L66&gt;0,N66*100/L66,0)</f>
        <v>65.603065213305769</v>
      </c>
      <c r="P66" s="151">
        <f t="shared" ref="P66:P68" ca="1" si="47">IF(M66&gt;0,N66*100/M66,0)</f>
        <v>77.831418060200676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897000</v>
      </c>
      <c r="N68" s="157">
        <f t="shared" ca="1" si="49"/>
        <v>698147.82</v>
      </c>
      <c r="O68" s="156">
        <f t="shared" ca="1" si="46"/>
        <v>65.603065213305769</v>
      </c>
      <c r="P68" s="156">
        <f t="shared" ca="1" si="47"/>
        <v>77.831418060200676</v>
      </c>
    </row>
    <row r="69" spans="1:16" ht="21.75" customHeight="1" x14ac:dyDescent="0.45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6">
        <f ca="1">IFERROR(__xludf.DUMMYFUNCTION("IMPORTRANGE(""https://docs.google.com/spreadsheets/d/1Yj_ptqi66GCucihVvJfMjLAmec39IyEx_6qawtMGysU/edit?usp=sharing"",""สบก!AI45"")"),852000)</f>
        <v>852000</v>
      </c>
      <c r="N70" s="627">
        <f ca="1">IFERROR(__xludf.DUMMYFUNCTION("IMPORTRANGE(""https://docs.google.com/spreadsheets/d/1Yj_ptqi66GCucihVvJfMjLAmec39IyEx_6qawtMGysU/edit?usp=sharing"",""สบก!AJ45"")"),653147.82)</f>
        <v>653147.81999999995</v>
      </c>
      <c r="O70" s="169">
        <f ca="1">IF(L70&gt;0,N70*100/L70,0)</f>
        <v>64.084362244897946</v>
      </c>
      <c r="P70" s="169">
        <f ca="1">IF(M70&gt;0,N70*100/M70,0)</f>
        <v>76.660542253521115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IFERROR(__xludf.DUMMYFUNCTION("IMPORTRANGE(""https://docs.google.com/spreadsheets/d/1Yj_ptqi66GCucihVvJfMjLAmec39IyEx_6qawtMGysU/edit?usp=sharing"",""สบก!AG45"")"),45000)</f>
        <v>45000</v>
      </c>
      <c r="M74" s="625">
        <f ca="1">L74</f>
        <v>45000</v>
      </c>
      <c r="N74" s="622">
        <f ca="1">IFERROR(__xludf.DUMMYFUNCTION("IMPORTRANGE(""https://docs.google.com/spreadsheets/d/1Yj_ptqi66GCucihVvJfMjLAmec39IyEx_6qawtMGysU/edit?usp=sharing"",""สบก!AK45"")"),45000)</f>
        <v>45000</v>
      </c>
      <c r="O74" s="625">
        <f ca="1">IF(L74&gt;0,N74*100/L74,0)</f>
        <v>100</v>
      </c>
      <c r="P74" s="625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147941</v>
      </c>
      <c r="O94" s="151">
        <f t="shared" ref="O94:O96" ca="1" si="53">IF(L94&gt;0,N94*100/L94,0)</f>
        <v>68.970163170163175</v>
      </c>
      <c r="P94" s="151">
        <f t="shared" ref="P94:P96" ca="1" si="54">IF(M94&gt;0,N94*100/M94,0)</f>
        <v>76.079812810161741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147941</v>
      </c>
      <c r="O96" s="156">
        <f t="shared" ca="1" si="53"/>
        <v>68.970163170163175</v>
      </c>
      <c r="P96" s="156">
        <f t="shared" ca="1" si="54"/>
        <v>76.079812810161741</v>
      </c>
    </row>
    <row r="97" spans="1:16" ht="21.75" customHeight="1" x14ac:dyDescent="0.45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IFERROR(__xludf.DUMMYFUNCTION("IMPORTRANGE(""https://docs.google.com/spreadsheets/d/1Yj_ptqi66GCucihVvJfMjLAmec39IyEx_6qawtMGysU/edit?usp=sharing"",""สบก!AR45"")"),102055)</f>
        <v>102055</v>
      </c>
      <c r="N98" s="627">
        <f ca="1">IFERROR(__xludf.DUMMYFUNCTION("IMPORTRANGE(""https://docs.google.com/spreadsheets/d/1Yj_ptqi66GCucihVvJfMjLAmec39IyEx_6qawtMGysU/edit?usp=sharing"",""สบก!AS45"")"),55541)</f>
        <v>55541</v>
      </c>
      <c r="O98" s="169">
        <f ca="1">IF(L98&gt;0,N98*100/L98,0)</f>
        <v>45.488124488124491</v>
      </c>
      <c r="P98" s="169">
        <f ca="1">IF(M98&gt;0,N98*100/M98,0)</f>
        <v>54.422615256479347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IFERROR(__xludf.DUMMYFUNCTION("IMPORTRANGE(""https://docs.google.com/spreadsheets/d/1Yj_ptqi66GCucihVvJfMjLAmec39IyEx_6qawtMGysU/edit?usp=sharing"",""สบก!AP45"")"),92400)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IFERROR(__xludf.DUMMYFUNCTION("IMPORTRANGE(""https://docs.google.com/spreadsheets/d/1Yj_ptqi66GCucihVvJfMjLAmec39IyEx_6qawtMGysU/edit?usp=sharing"",""สบก!AT45"")"),92400)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IFERROR(__xludf.DUMMYFUNCTION("IMPORTRANGE(""https://docs.google.com/spreadsheets/d/1Yj_ptqi66GCucihVvJfMjLAmec39IyEx_6qawtMGysU/edit?usp=sharing"",""สบก!BA45"")"),0)</f>
        <v>0</v>
      </c>
      <c r="N122" s="627">
        <f ca="1">IFERROR(__xludf.DUMMYFUNCTION("IMPORTRANGE(""https://docs.google.com/spreadsheets/d/1Yj_ptqi66GCucihVvJfMjLAmec39IyEx_6qawtMGysU/edit?usp=sharing"",""สบก!BB45"")"),0)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IFERROR(__xludf.DUMMYFUNCTION("IMPORTRANGE(""https://docs.google.com/spreadsheets/d/1Yj_ptqi66GCucihVvJfMjLAmec39IyEx_6qawtMGysU/edit?usp=sharing"",""สบก!AY45"")"),0)</f>
        <v>0</v>
      </c>
      <c r="M126" s="625"/>
      <c r="N126" s="622">
        <f ca="1">IFERROR(__xludf.DUMMYFUNCTION("IMPORTRANGE(""https://docs.google.com/spreadsheets/d/1Yj_ptqi66GCucihVvJfMjLAmec39IyEx_6qawtMGysU/edit?usp=sharing"",""สบก!BC45"")"),0)</f>
        <v>0</v>
      </c>
      <c r="O126" s="625">
        <f ca="1">IF(L126&gt;0,N126*100/L126,0)</f>
        <v>0</v>
      </c>
      <c r="P126" s="625"/>
    </row>
    <row r="127" spans="1:16" ht="21.75" customHeight="1" x14ac:dyDescent="0.3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47538</v>
      </c>
      <c r="O140" s="151">
        <f t="shared" ref="O140:O142" ca="1" si="65">IF(L140&gt;0,N140*100/L140,0)</f>
        <v>48.75692307692308</v>
      </c>
      <c r="P140" s="151">
        <f t="shared" ref="P140:P142" ca="1" si="66">IF(M140&gt;0,N140*100/M140,0)</f>
        <v>68.277199281867141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47538</v>
      </c>
      <c r="O142" s="156">
        <f t="shared" ca="1" si="65"/>
        <v>48.75692307692308</v>
      </c>
      <c r="P142" s="156">
        <f t="shared" ca="1" si="66"/>
        <v>68.277199281867141</v>
      </c>
    </row>
    <row r="143" spans="1:16" ht="21.75" customHeight="1" x14ac:dyDescent="0.45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626">
        <f ca="1">IFERROR(__xludf.DUMMYFUNCTION("IMPORTRANGE(""https://docs.google.com/spreadsheets/d/1Yj_ptqi66GCucihVvJfMjLAmec39IyEx_6qawtMGysU/edit?usp=sharing"",""สบก!BJ45"")"),69625)</f>
        <v>69625</v>
      </c>
      <c r="N144" s="627">
        <f ca="1">IFERROR(__xludf.DUMMYFUNCTION("IMPORTRANGE(""https://docs.google.com/spreadsheets/d/1Yj_ptqi66GCucihVvJfMjLAmec39IyEx_6qawtMGysU/edit?usp=sharing"",""สบก!BK45"")"),47538)</f>
        <v>47538</v>
      </c>
      <c r="O144" s="169">
        <f ca="1">IF(L144&gt;0,N144*100/L144,0)</f>
        <v>48.75692307692308</v>
      </c>
      <c r="P144" s="169">
        <f ca="1">IF(M144&gt;0,N144*100/M144,0)</f>
        <v>68.277199281867141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IFERROR(__xludf.DUMMYFUNCTION("IMPORTRANGE(""https://docs.google.com/spreadsheets/d/1Yj_ptqi66GCucihVvJfMjLAmec39IyEx_6qawtMGysU/edit?usp=sharing"",""สบก!BG45"")"),97500)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IFERROR(__xludf.DUMMYFUNCTION("IMPORTRANGE(""https://docs.google.com/spreadsheets/d/1Yj_ptqi66GCucihVvJfMjLAmec39IyEx_6qawtMGysU/edit?usp=sharing"",""สบก!BH45"")"),0)</f>
        <v>0</v>
      </c>
      <c r="M148" s="625"/>
      <c r="N148" s="622">
        <f ca="1">IFERROR(__xludf.DUMMYFUNCTION("IMPORTRANGE(""https://docs.google.com/spreadsheets/d/1Yj_ptqi66GCucihVvJfMjLAmec39IyEx_6qawtMGysU/edit?usp=sharing"",""สบก!BL45"")"),0)</f>
        <v>0</v>
      </c>
      <c r="O148" s="625">
        <f ca="1">IF(L148&gt;0,N148*100/L148,0)</f>
        <v>0</v>
      </c>
      <c r="P148" s="625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IFERROR(__xludf.DUMMYFUNCTION("IMPORTRANGE(""https://docs.google.com/spreadsheets/d/1XL5vhW3sbDhbH9Cz0tuDiY8C3ctxq1tqvaCgkFb8cCA/edit?usp=sharing"",""มหาสารคาม!J89"")"),2)</f>
        <v>2</v>
      </c>
      <c r="K164" s="286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IFERROR(__xludf.DUMMYFUNCTION("IMPORTRANGE(""https://docs.google.com/spreadsheets/d/1XL5vhW3sbDhbH9Cz0tuDiY8C3ctxq1tqvaCgkFb8cCA/edit?usp=sharing"",""มหาสารคาม!J98"")"),2)</f>
        <v>2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IFERROR(__xludf.DUMMYFUNCTION("IMPORTRANGE(""https://docs.google.com/spreadsheets/d/1Yj_ptqi66GCucihVvJfMjLAmec39IyEx_6qawtMGysU/edit?usp=sharing"",""สบก!BS45"")"),20210)</f>
        <v>20210</v>
      </c>
      <c r="N224" s="627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IFERROR(__xludf.DUMMYFUNCTION("IMPORTRANGE(""https://docs.google.com/spreadsheets/d/1Yj_ptqi66GCucihVvJfMjLAmec39IyEx_6qawtMGysU/edit?usp=sharing"",""สบก!BQ45"")"),0)</f>
        <v>0</v>
      </c>
      <c r="M228" s="625"/>
      <c r="N228" s="622">
        <f ca="1">IFERROR(__xludf.DUMMYFUNCTION("IMPORTRANGE(""https://docs.google.com/spreadsheets/d/1Yj_ptqi66GCucihVvJfMjLAmec39IyEx_6qawtMGysU/edit?usp=sharing"",""สบก!BU45"")"),0)</f>
        <v>0</v>
      </c>
      <c r="O228" s="625">
        <f ca="1">IF(L228&gt;0,N228*100/L228,0)</f>
        <v>0</v>
      </c>
      <c r="P228" s="625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IFERROR(__xludf.DUMMYFUNCTION("IMPORTRANGE(""https://docs.google.com/spreadsheets/d/1Yj_ptqi66GCucihVvJfMjLAmec39IyEx_6qawtMGysU/edit?usp=sharing"",""สบก!CB45"")"),0)</f>
        <v>0</v>
      </c>
      <c r="N254" s="627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IFERROR(__xludf.DUMMYFUNCTION("IMPORTRANGE(""https://docs.google.com/spreadsheets/d/1Yj_ptqi66GCucihVvJfMjLAmec39IyEx_6qawtMGysU/edit?usp=sharing"",""สบก!BZ45"")"),0)</f>
        <v>0</v>
      </c>
      <c r="M258" s="625"/>
      <c r="N258" s="622">
        <f ca="1">IFERROR(__xludf.DUMMYFUNCTION("IMPORTRANGE(""https://docs.google.com/spreadsheets/d/1Yj_ptqi66GCucihVvJfMjLAmec39IyEx_6qawtMGysU/edit?usp=sharing"",""สบก!CD45"")"),0)</f>
        <v>0</v>
      </c>
      <c r="O258" s="625">
        <f ca="1">IF(L258&gt;0,N258*100/L258,0)</f>
        <v>0</v>
      </c>
      <c r="P258" s="625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IFERROR(__xludf.DUMMYFUNCTION("IMPORTRANGE(""https://docs.google.com/spreadsheets/d/1Yj_ptqi66GCucihVvJfMjLAmec39IyEx_6qawtMGysU/edit?usp=sharing"",""สบก!CK45"")"),32250)</f>
        <v>32250</v>
      </c>
      <c r="N275" s="627">
        <f ca="1">IFERROR(__xludf.DUMMYFUNCTION("IMPORTRANGE(""https://docs.google.com/spreadsheets/d/1Yj_ptqi66GCucihVvJfMjLAmec39IyEx_6qawtMGysU/edit?usp=sharing"",""สบก!CL45"")"),32250)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IFERROR(__xludf.DUMMYFUNCTION("IMPORTRANGE(""https://docs.google.com/spreadsheets/d/1Yj_ptqi66GCucihVvJfMjLAmec39IyEx_6qawtMGysU/edit?usp=sharing"",""สบก!CI45"")"),0)</f>
        <v>0</v>
      </c>
      <c r="M279" s="625"/>
      <c r="N279" s="622">
        <f ca="1">IFERROR(__xludf.DUMMYFUNCTION("IMPORTRANGE(""https://docs.google.com/spreadsheets/d/1Yj_ptqi66GCucihVvJfMjLAmec39IyEx_6qawtMGysU/edit?usp=sharing"",""สบก!CM45"")"),0)</f>
        <v>0</v>
      </c>
      <c r="O279" s="625">
        <f ca="1">IF(L279&gt;0,N279*100/L279,0)</f>
        <v>0</v>
      </c>
      <c r="P279" s="625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IFERROR(__xludf.DUMMYFUNCTION("IMPORTRANGE(""https://docs.google.com/spreadsheets/d/1Yj_ptqi66GCucihVvJfMjLAmec39IyEx_6qawtMGysU/edit?usp=sharing"",""สบก!CT45"")"),0)</f>
        <v>0</v>
      </c>
      <c r="N294" s="627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IFERROR(__xludf.DUMMYFUNCTION("IMPORTRANGE(""https://docs.google.com/spreadsheets/d/1Yj_ptqi66GCucihVvJfMjLAmec39IyEx_6qawtMGysU/edit?usp=sharing"",""สบก!CR45"")"),0)</f>
        <v>0</v>
      </c>
      <c r="M298" s="625"/>
      <c r="N298" s="622">
        <f ca="1">IFERROR(__xludf.DUMMYFUNCTION("IMPORTRANGE(""https://docs.google.com/spreadsheets/d/1Yj_ptqi66GCucihVvJfMjLAmec39IyEx_6qawtMGysU/edit?usp=sharing"",""สบก!CV45"")"),0)</f>
        <v>0</v>
      </c>
      <c r="O298" s="625">
        <f ca="1">IF(L298&gt;0,N298*100/L298,0)</f>
        <v>0</v>
      </c>
      <c r="P298" s="625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IFERROR(__xludf.DUMMYFUNCTION("IMPORTRANGE(""https://docs.google.com/spreadsheets/d/1Yj_ptqi66GCucihVvJfMjLAmec39IyEx_6qawtMGysU/edit?usp=sharing"",""สบก!DC45"")"),0)</f>
        <v>0</v>
      </c>
      <c r="N314" s="627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IFERROR(__xludf.DUMMYFUNCTION("IMPORTRANGE(""https://docs.google.com/spreadsheets/d/1Yj_ptqi66GCucihVvJfMjLAmec39IyEx_6qawtMGysU/edit?usp=sharing"",""สบก!DA45"")"),0)</f>
        <v>0</v>
      </c>
      <c r="M318" s="625"/>
      <c r="N318" s="622">
        <f ca="1">IFERROR(__xludf.DUMMYFUNCTION("IMPORTRANGE(""https://docs.google.com/spreadsheets/d/1Yj_ptqi66GCucihVvJfMjLAmec39IyEx_6qawtMGysU/edit?usp=sharing"",""สบก!DE45"")"),0)</f>
        <v>0</v>
      </c>
      <c r="O318" s="625">
        <f ca="1">IF(L318&gt;0,N318*100/L318,0)</f>
        <v>0</v>
      </c>
      <c r="P318" s="625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IFERROR(__xludf.DUMMYFUNCTION("IMPORTRANGE(""https://docs.google.com/spreadsheets/d/1XL5vhW3sbDhbH9Cz0tuDiY8C3ctxq1tqvaCgkFb8cCA/edit?usp=sharing"",""มหาสารคาม!J228"")"),102)</f>
        <v>102</v>
      </c>
      <c r="K328" s="318">
        <f ca="1">IF(I328&gt;0,J328*100/I328,0)</f>
        <v>52.307692307692307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523610</v>
      </c>
      <c r="N329" s="152">
        <f t="shared" ca="1" si="98"/>
        <v>390507.85</v>
      </c>
      <c r="O329" s="151">
        <f t="shared" ref="O329:O331" ca="1" si="99">IF(L329&gt;0,N329*100/L329,0)</f>
        <v>59.032796178440236</v>
      </c>
      <c r="P329" s="151">
        <f t="shared" ref="P329:P331" ca="1" si="100">IF(M329&gt;0,N329*100/M329,0)</f>
        <v>74.579906800863242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523610</v>
      </c>
      <c r="N331" s="157">
        <f t="shared" ca="1" si="102"/>
        <v>390507.85</v>
      </c>
      <c r="O331" s="156">
        <f t="shared" ca="1" si="99"/>
        <v>59.032796178440236</v>
      </c>
      <c r="P331" s="156">
        <f t="shared" ca="1" si="100"/>
        <v>74.579906800863242</v>
      </c>
    </row>
    <row r="332" spans="1:16" ht="21.75" customHeight="1" x14ac:dyDescent="0.45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6">
        <f ca="1">IFERROR(__xludf.DUMMYFUNCTION("IMPORTRANGE(""https://docs.google.com/spreadsheets/d/1Yj_ptqi66GCucihVvJfMjLAmec39IyEx_6qawtMGysU/edit?usp=sharing"",""สบก!DL45"")"),523610)</f>
        <v>523610</v>
      </c>
      <c r="N333" s="627">
        <f ca="1">IFERROR(__xludf.DUMMYFUNCTION("IMPORTRANGE(""https://docs.google.com/spreadsheets/d/1Yj_ptqi66GCucihVvJfMjLAmec39IyEx_6qawtMGysU/edit?usp=sharing"",""สบก!DM45"")"),390507.85)</f>
        <v>390507.85</v>
      </c>
      <c r="O333" s="169">
        <f ca="1">IF(L333&gt;0,N333*100/L333,0)</f>
        <v>59.032796178440236</v>
      </c>
      <c r="P333" s="169">
        <f ca="1">IF(M333&gt;0,N333*100/M333,0)</f>
        <v>74.579906800863242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IFERROR(__xludf.DUMMYFUNCTION("IMPORTRANGE(""https://docs.google.com/spreadsheets/d/1Yj_ptqi66GCucihVvJfMjLAmec39IyEx_6qawtMGysU/edit?usp=sharing"",""สบก!DJ45"")"),0)</f>
        <v>0</v>
      </c>
      <c r="M337" s="625"/>
      <c r="N337" s="622">
        <f ca="1">IFERROR(__xludf.DUMMYFUNCTION("IMPORTRANGE(""https://docs.google.com/spreadsheets/d/1Yj_ptqi66GCucihVvJfMjLAmec39IyEx_6qawtMGysU/edit?usp=sharing"",""สบก!DN45"")"),0)</f>
        <v>0</v>
      </c>
      <c r="O337" s="625">
        <f ca="1">IF(L337&gt;0,N337*100/L337,0)</f>
        <v>0</v>
      </c>
      <c r="P337" s="625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IFERROR(__xludf.DUMMYFUNCTION("IMPORTRANGE(""https://docs.google.com/spreadsheets/d/1XL5vhW3sbDhbH9Cz0tuDiY8C3ctxq1tqvaCgkFb8cCA/edit?usp=sharing"",""มหาสารคาม!J234"")"),190)</f>
        <v>190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IFERROR(__xludf.DUMMYFUNCTION("IMPORTRANGE(""https://docs.google.com/spreadsheets/d/1XL5vhW3sbDhbH9Cz0tuDiY8C3ctxq1tqvaCgkFb8cCA/edit?usp=sharing"",""มหาสารคาม!J235"")"),1341.74)</f>
        <v>1341.74</v>
      </c>
      <c r="K340" s="343">
        <f t="shared" ca="1" si="103"/>
        <v>99.388148148148147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IFERROR(__xludf.DUMMYFUNCTION("IMPORTRANGE(""https://docs.google.com/spreadsheets/d/1XL5vhW3sbDhbH9Cz0tuDiY8C3ctxq1tqvaCgkFb8cCA/edit?usp=sharing"",""มหาสารคาม!J236"")"),103)</f>
        <v>103</v>
      </c>
      <c r="K341" s="343">
        <f t="shared" ca="1" si="103"/>
        <v>52.820512820512818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IFERROR(__xludf.DUMMYFUNCTION("IMPORTRANGE(""https://docs.google.com/spreadsheets/d/1XL5vhW3sbDhbH9Cz0tuDiY8C3ctxq1tqvaCgkFb8cCA/edit?usp=sharing"",""มหาสารคาม!J237"")"),1066.21)</f>
        <v>1066.21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IFERROR(__xludf.DUMMYFUNCTION("IMPORTRANGE(""https://docs.google.com/spreadsheets/d/1XL5vhW3sbDhbH9Cz0tuDiY8C3ctxq1tqvaCgkFb8cCA/edit?usp=sharing"",""มหาสารคาม!J240"")"),102)</f>
        <v>102</v>
      </c>
      <c r="K345" s="343">
        <f t="shared" ca="1" si="103"/>
        <v>52.307692307692307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IFERROR(__xludf.DUMMYFUNCTION("IMPORTRANGE(""https://docs.google.com/spreadsheets/d/1XL5vhW3sbDhbH9Cz0tuDiY8C3ctxq1tqvaCgkFb8cCA/edit?usp=sharing"",""มหาสารคาม!J241"")"),1058.17)</f>
        <v>1058.17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IFERROR(__xludf.DUMMYFUNCTION("IMPORTRANGE(""https://docs.google.com/spreadsheets/d/1XL5vhW3sbDhbH9Cz0tuDiY8C3ctxq1tqvaCgkFb8cCA/edit?usp=sharing"",""มหาสารคาม!M242"")"),732154.11)</f>
        <v>732154.11</v>
      </c>
      <c r="O347" s="358">
        <f ca="1">+IF(L347&gt;0,N347*100/L347,0)</f>
        <v>30.951909504167695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IFERROR(__xludf.DUMMYFUNCTION("IMPORTRANGE(""https://docs.google.com/spreadsheets/d/1XL5vhW3sbDhbH9Cz0tuDiY8C3ctxq1tqvaCgkFb8cCA/edit?usp=sharing"",""มหาสารคาม!M244"")"),216187.479999999)</f>
        <v>216187.47999999899</v>
      </c>
      <c r="O349" s="373">
        <f ca="1">+IF(L349&gt;0,N349*100/L349,0)</f>
        <v>35.078286548758555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IFERROR(__xludf.DUMMYFUNCTION("IMPORTRANGE(""https://docs.google.com/spreadsheets/d/1XL5vhW3sbDhbH9Cz0tuDiY8C3ctxq1tqvaCgkFb8cCA/edit?usp=sharing"",""มหาสารคาม!M247"")"),216187.479999999)</f>
        <v>216187.47999999899</v>
      </c>
      <c r="O352" s="165">
        <f t="shared" ca="1" si="105"/>
        <v>35.078286548758555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IFERROR(__xludf.DUMMYFUNCTION("IMPORTRANGE(""https://docs.google.com/spreadsheets/d/1XL5vhW3sbDhbH9Cz0tuDiY8C3ctxq1tqvaCgkFb8cCA/edit?usp=sharing"",""มหาสารคาม!M249"")"),216187.479999999)</f>
        <v>216187.47999999899</v>
      </c>
      <c r="O354" s="169">
        <f t="shared" ca="1" si="105"/>
        <v>35.078286548758555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IFERROR(__xludf.DUMMYFUNCTION("IMPORTRANGE(""https://docs.google.com/spreadsheets/d/1XL5vhW3sbDhbH9Cz0tuDiY8C3ctxq1tqvaCgkFb8cCA/edit?usp=sharing"",""มหาสารคาม!M250"")"),131352)</f>
        <v>131352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IFERROR(__xludf.DUMMYFUNCTION("IMPORTRANGE(""https://docs.google.com/spreadsheets/d/1XL5vhW3sbDhbH9Cz0tuDiY8C3ctxq1tqvaCgkFb8cCA/edit?usp=sharing"",""มหาสารคาม!M252"")"),77935.48)</f>
        <v>77935.48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IFERROR(__xludf.DUMMYFUNCTION("IMPORTRANGE(""https://docs.google.com/spreadsheets/d/1XL5vhW3sbDhbH9Cz0tuDiY8C3ctxq1tqvaCgkFb8cCA/edit?usp=sharing"",""มหาสารคาม!M275"")"),166210.65)</f>
        <v>166210.65</v>
      </c>
      <c r="O380" s="373">
        <f ca="1">+IF(L380&gt;0,N380*100/L380,0)</f>
        <v>16.160176758837942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IFERROR(__xludf.DUMMYFUNCTION("IMPORTRANGE(""https://docs.google.com/spreadsheets/d/1XL5vhW3sbDhbH9Cz0tuDiY8C3ctxq1tqvaCgkFb8cCA/edit?usp=sharing"",""มหาสารคาม!M278"")"),166210.65)</f>
        <v>166210.65</v>
      </c>
      <c r="O383" s="165">
        <f t="shared" ca="1" si="109"/>
        <v>16.160176758837942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IFERROR(__xludf.DUMMYFUNCTION("IMPORTRANGE(""https://docs.google.com/spreadsheets/d/1XL5vhW3sbDhbH9Cz0tuDiY8C3ctxq1tqvaCgkFb8cCA/edit?usp=sharing"",""มหาสารคาม!M280"")"),166210.65)</f>
        <v>166210.65</v>
      </c>
      <c r="O385" s="169">
        <f t="shared" ca="1" si="109"/>
        <v>16.160176758837942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IFERROR(__xludf.DUMMYFUNCTION("IMPORTRANGE(""https://docs.google.com/spreadsheets/d/1XL5vhW3sbDhbH9Cz0tuDiY8C3ctxq1tqvaCgkFb8cCA/edit?usp=sharing"",""มหาสารคาม!M281"")"),77000)</f>
        <v>77000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IFERROR(__xludf.DUMMYFUNCTION("IMPORTRANGE(""https://docs.google.com/spreadsheets/d/1XL5vhW3sbDhbH9Cz0tuDiY8C3ctxq1tqvaCgkFb8cCA/edit?usp=sharing"",""มหาสารคาม!M283"")"),77580.65)</f>
        <v>77580.649999999994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IFERROR(__xludf.DUMMYFUNCTION("IMPORTRANGE(""https://docs.google.com/spreadsheets/d/1XL5vhW3sbDhbH9Cz0tuDiY8C3ctxq1tqvaCgkFb8cCA/edit?usp=sharing"",""มหาสารคาม!M284"")"),11630)</f>
        <v>11630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IFERROR(__xludf.DUMMYFUNCTION("IMPORTRANGE(""https://docs.google.com/spreadsheets/d/1XL5vhW3sbDhbH9Cz0tuDiY8C3ctxq1tqvaCgkFb8cCA/edit?usp=sharing"",""มหาสารคาม!M296"")"),106119)</f>
        <v>106119</v>
      </c>
      <c r="O401" s="373">
        <f ca="1">+IF(L401&gt;0,N401*100/L401,0)</f>
        <v>45.295799897558474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IFERROR(__xludf.DUMMYFUNCTION("IMPORTRANGE(""https://docs.google.com/spreadsheets/d/1XL5vhW3sbDhbH9Cz0tuDiY8C3ctxq1tqvaCgkFb8cCA/edit?usp=sharing"",""มหาสารคาม!M299"")"),106119)</f>
        <v>106119</v>
      </c>
      <c r="O404" s="169">
        <f t="shared" ca="1" si="112"/>
        <v>45.295799897558474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IFERROR(__xludf.DUMMYFUNCTION("IMPORTRANGE(""https://docs.google.com/spreadsheets/d/1XL5vhW3sbDhbH9Cz0tuDiY8C3ctxq1tqvaCgkFb8cCA/edit?usp=sharing"",""มหาสารคาม!M301"")"),106119)</f>
        <v>106119</v>
      </c>
      <c r="O406" s="169">
        <f t="shared" ca="1" si="112"/>
        <v>45.295799897558474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IFERROR(__xludf.DUMMYFUNCTION("IMPORTRANGE(""https://docs.google.com/spreadsheets/d/1XL5vhW3sbDhbH9Cz0tuDiY8C3ctxq1tqvaCgkFb8cCA/edit?usp=sharing"",""มหาสารคาม!M302"")"),95399)</f>
        <v>95399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IFERROR(__xludf.DUMMYFUNCTION("IMPORTRANGE(""https://docs.google.com/spreadsheets/d/1XL5vhW3sbDhbH9Cz0tuDiY8C3ctxq1tqvaCgkFb8cCA/edit?usp=sharing"",""มหาสารคาม!M305"")"),10720)</f>
        <v>10720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IFERROR(__xludf.DUMMYFUNCTION("IMPORTRANGE(""https://docs.google.com/spreadsheets/d/1XL5vhW3sbDhbH9Cz0tuDiY8C3ctxq1tqvaCgkFb8cCA/edit?usp=sharing"",""มหาสารคาม!M330"")"),62906)</f>
        <v>62906</v>
      </c>
      <c r="O435" s="412">
        <f t="shared" ref="O435:O439" ca="1" si="114">+IF(L435&gt;0,N435*100/L435,0)</f>
        <v>62.283168316831684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IFERROR(__xludf.DUMMYFUNCTION("IMPORTRANGE(""https://docs.google.com/spreadsheets/d/1XL5vhW3sbDhbH9Cz0tuDiY8C3ctxq1tqvaCgkFb8cCA/edit?usp=sharing"",""มหาสารคาม!L332"")"),101000)</f>
        <v>101000</v>
      </c>
      <c r="M437" s="165"/>
      <c r="N437" s="169">
        <f ca="1">IFERROR(__xludf.DUMMYFUNCTION("IMPORTRANGE(""https://docs.google.com/spreadsheets/d/1XL5vhW3sbDhbH9Cz0tuDiY8C3ctxq1tqvaCgkFb8cCA/edit?usp=sharing"",""มหาสารคาม!M332"")"),62906)</f>
        <v>62906</v>
      </c>
      <c r="O437" s="169">
        <f t="shared" ca="1" si="114"/>
        <v>62.283168316831684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IFERROR(__xludf.DUMMYFUNCTION("IMPORTRANGE(""https://docs.google.com/spreadsheets/d/1XL5vhW3sbDhbH9Cz0tuDiY8C3ctxq1tqvaCgkFb8cCA/edit?usp=sharing"",""มหาสารคาม!L334"")"),101000)</f>
        <v>101000</v>
      </c>
      <c r="M439" s="169"/>
      <c r="N439" s="169">
        <f ca="1">IFERROR(__xludf.DUMMYFUNCTION("IMPORTRANGE(""https://docs.google.com/spreadsheets/d/1XL5vhW3sbDhbH9Cz0tuDiY8C3ctxq1tqvaCgkFb8cCA/edit?usp=sharing"",""มหาสารคาม!M334"")"),62906)</f>
        <v>62906</v>
      </c>
      <c r="O439" s="169">
        <f t="shared" ca="1" si="114"/>
        <v>62.283168316831684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IFERROR(__xludf.DUMMYFUNCTION("IMPORTRANGE(""https://docs.google.com/spreadsheets/d/1XL5vhW3sbDhbH9Cz0tuDiY8C3ctxq1tqvaCgkFb8cCA/edit?usp=sharing"",""มหาสารคาม!M335"")"),48986)</f>
        <v>48986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IFERROR(__xludf.DUMMYFUNCTION("IMPORTRANGE(""https://docs.google.com/spreadsheets/d/1XL5vhW3sbDhbH9Cz0tuDiY8C3ctxq1tqvaCgkFb8cCA/edit?usp=sharing"",""มหาสารคาม!M338"")"),13920)</f>
        <v>13920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IFERROR(__xludf.DUMMYFUNCTION("IMPORTRANGE(""https://docs.google.com/spreadsheets/d/1XL5vhW3sbDhbH9Cz0tuDiY8C3ctxq1tqvaCgkFb8cCA/edit?usp=sharing"",""มหาสารคาม!J350"")"),23199)</f>
        <v>23199</v>
      </c>
      <c r="K455" s="372">
        <f ca="1">IF(I455&gt;0,J455*100/I455,0)</f>
        <v>92.844279025093044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IFERROR(__xludf.DUMMYFUNCTION("IMPORTRANGE(""https://docs.google.com/spreadsheets/d/1XL5vhW3sbDhbH9Cz0tuDiY8C3ctxq1tqvaCgkFb8cCA/edit?usp=sharing"",""มหาสารคาม!M350"")"),56035.5)</f>
        <v>56035.5</v>
      </c>
      <c r="O455" s="373">
        <f t="shared" ref="O455:O459" ca="1" si="116">+IF(L455&gt;0,N455*100/L455,0)</f>
        <v>26.729775755234048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IFERROR(__xludf.DUMMYFUNCTION("IMPORTRANGE(""https://docs.google.com/spreadsheets/d/1XL5vhW3sbDhbH9Cz0tuDiY8C3ctxq1tqvaCgkFb8cCA/edit?usp=sharing"",""มหาสารคาม!M352"")"),56035.5)</f>
        <v>56035.5</v>
      </c>
      <c r="O457" s="169">
        <f t="shared" ca="1" si="116"/>
        <v>26.729775755234048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IFERROR(__xludf.DUMMYFUNCTION("IMPORTRANGE(""https://docs.google.com/spreadsheets/d/1XL5vhW3sbDhbH9Cz0tuDiY8C3ctxq1tqvaCgkFb8cCA/edit?usp=sharing"",""มหาสารคาม!M354"")"),56035.5)</f>
        <v>56035.5</v>
      </c>
      <c r="O459" s="169">
        <f t="shared" ca="1" si="116"/>
        <v>26.729775755234048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IFERROR(__xludf.DUMMYFUNCTION("IMPORTRANGE(""https://docs.google.com/spreadsheets/d/1XL5vhW3sbDhbH9Cz0tuDiY8C3ctxq1tqvaCgkFb8cCA/edit?usp=sharing"",""มหาสารคาม!M358"")"),56035.5)</f>
        <v>56035.5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IFERROR(__xludf.DUMMYFUNCTION("IMPORTRANGE(""https://docs.google.com/spreadsheets/d/1XL5vhW3sbDhbH9Cz0tuDiY8C3ctxq1tqvaCgkFb8cCA/edit?usp=sharing"",""มหาสารคาม!J359"")"),23199)</f>
        <v>23199</v>
      </c>
      <c r="K464" s="269">
        <f t="shared" ref="K464:K515" ca="1" si="117">IF(I464&gt;0,J464*100/I464,0)</f>
        <v>92.844279025093044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IFERROR(__xludf.DUMMYFUNCTION("IMPORTRANGE(""https://docs.google.com/spreadsheets/d/1XL5vhW3sbDhbH9Cz0tuDiY8C3ctxq1tqvaCgkFb8cCA/edit?usp=sharing"",""มหาสารคาม!J376"")"),23199)</f>
        <v>23199</v>
      </c>
      <c r="K481" s="202">
        <f t="shared" ca="1" si="117"/>
        <v>92.844279025093044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IFERROR(__xludf.DUMMYFUNCTION("IMPORTRANGE(""https://docs.google.com/spreadsheets/d/1XL5vhW3sbDhbH9Cz0tuDiY8C3ctxq1tqvaCgkFb8cCA/edit?usp=sharing"",""มหาสารคาม!J377"")"),2949)</f>
        <v>2949</v>
      </c>
      <c r="K482" s="202">
        <f t="shared" ca="1" si="117"/>
        <v>93.145925457991154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IFERROR(__xludf.DUMMYFUNCTION("IMPORTRANGE(""https://docs.google.com/spreadsheets/d/1XL5vhW3sbDhbH9Cz0tuDiY8C3ctxq1tqvaCgkFb8cCA/edit?usp=sharing"",""มหาสารคาม!J392"")"),76)</f>
        <v>76</v>
      </c>
      <c r="K497" s="444">
        <f t="shared" ca="1" si="117"/>
        <v>18.627450980392158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IFERROR(__xludf.DUMMYFUNCTION("IMPORTRANGE(""https://docs.google.com/spreadsheets/d/1XL5vhW3sbDhbH9Cz0tuDiY8C3ctxq1tqvaCgkFb8cCA/edit?usp=sharing"",""มหาสารคาม!J393"")"),76)</f>
        <v>76</v>
      </c>
      <c r="K498" s="202">
        <f t="shared" ca="1" si="117"/>
        <v>18.627450980392158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IFERROR(__xludf.DUMMYFUNCTION("IMPORTRANGE(""https://docs.google.com/spreadsheets/d/1XL5vhW3sbDhbH9Cz0tuDiY8C3ctxq1tqvaCgkFb8cCA/edit?usp=sharing"",""มหาสารคาม!J394"")"),10)</f>
        <v>10</v>
      </c>
      <c r="K499" s="202">
        <f t="shared" ca="1" si="117"/>
        <v>27.777777777777779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IFERROR(__xludf.DUMMYFUNCTION("IMPORTRANGE(""https://docs.google.com/spreadsheets/d/1XL5vhW3sbDhbH9Cz0tuDiY8C3ctxq1tqvaCgkFb8cCA/edit?usp=sharing"",""มหาสารคาม!J395"")"),67)</f>
        <v>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IFERROR(__xludf.DUMMYFUNCTION("IMPORTRANGE(""https://docs.google.com/spreadsheets/d/1XL5vhW3sbDhbH9Cz0tuDiY8C3ctxq1tqvaCgkFb8cCA/edit?usp=sharing"",""มหาสารคาม!J396"")"),9)</f>
        <v>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IFERROR(__xludf.DUMMYFUNCTION("IMPORTRANGE(""https://docs.google.com/spreadsheets/d/1XL5vhW3sbDhbH9Cz0tuDiY8C3ctxq1tqvaCgkFb8cCA/edit?usp=sharing"",""มหาสารคาม!J397"")"),67)</f>
        <v>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IFERROR(__xludf.DUMMYFUNCTION("IMPORTRANGE(""https://docs.google.com/spreadsheets/d/1XL5vhW3sbDhbH9Cz0tuDiY8C3ctxq1tqvaCgkFb8cCA/edit?usp=sharing"",""มหาสารคาม!J398"")"),9)</f>
        <v>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IFERROR(__xludf.DUMMYFUNCTION("IMPORTRANGE(""https://docs.google.com/spreadsheets/d/1XL5vhW3sbDhbH9Cz0tuDiY8C3ctxq1tqvaCgkFb8cCA/edit?usp=sharing"",""มหาสารคาม!I420"")"),0)</f>
        <v>0</v>
      </c>
      <c r="J525" s="285">
        <f ca="1">IFERROR(__xludf.DUMMYFUNCTION("IMPORTRANGE(""https://docs.google.com/spreadsheets/d/1XL5vhW3sbDhbH9Cz0tuDiY8C3ctxq1tqvaCgkFb8cCA/edit?usp=sharing"",""มหาสารคาม!J420"")"),0)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IFERROR(__xludf.DUMMYFUNCTION("IMPORTRANGE(""https://docs.google.com/spreadsheets/d/1XL5vhW3sbDhbH9Cz0tuDiY8C3ctxq1tqvaCgkFb8cCA/edit?usp=sharing"",""มหาสารคาม!I421"")"),0)</f>
        <v>0</v>
      </c>
      <c r="J526" s="285">
        <f ca="1">IFERROR(__xludf.DUMMYFUNCTION("IMPORTRANGE(""https://docs.google.com/spreadsheets/d/1XL5vhW3sbDhbH9Cz0tuDiY8C3ctxq1tqvaCgkFb8cCA/edit?usp=sharing"",""มหาสารคาม!J421"")"),0)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IFERROR(__xludf.DUMMYFUNCTION("IMPORTRANGE(""https://docs.google.com/spreadsheets/d/1XL5vhW3sbDhbH9Cz0tuDiY8C3ctxq1tqvaCgkFb8cCA/edit?usp=sharing"",""มหาสารคาม!J459"")"),1865)</f>
        <v>1865</v>
      </c>
      <c r="K564" s="372">
        <f ca="1">IF(I564&gt;0,J564*100/I564,0)</f>
        <v>196.31578947368422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IFERROR(__xludf.DUMMYFUNCTION("IMPORTRANGE(""https://docs.google.com/spreadsheets/d/1XL5vhW3sbDhbH9Cz0tuDiY8C3ctxq1tqvaCgkFb8cCA/edit?usp=sharing"",""มหาสารคาม!M459"")"),91015.48)</f>
        <v>91015.48</v>
      </c>
      <c r="O564" s="373">
        <f t="shared" ref="O564:O568" ca="1" si="122">+IF(L564&gt;0,N564*100/L564,0)</f>
        <v>72.188673857868025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IFERROR(__xludf.DUMMYFUNCTION("IMPORTRANGE(""https://docs.google.com/spreadsheets/d/1XL5vhW3sbDhbH9Cz0tuDiY8C3ctxq1tqvaCgkFb8cCA/edit?usp=sharing"",""มหาสารคาม!M461"")"),91015.48)</f>
        <v>91015.48</v>
      </c>
      <c r="O566" s="169">
        <f t="shared" ca="1" si="122"/>
        <v>72.188673857868025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IFERROR(__xludf.DUMMYFUNCTION("IMPORTRANGE(""https://docs.google.com/spreadsheets/d/1XL5vhW3sbDhbH9Cz0tuDiY8C3ctxq1tqvaCgkFb8cCA/edit?usp=sharing"",""มหาสารคาม!M463"")"),91015.48)</f>
        <v>91015.48</v>
      </c>
      <c r="O568" s="169">
        <f t="shared" ca="1" si="122"/>
        <v>72.188673857868025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IFERROR(__xludf.DUMMYFUNCTION("IMPORTRANGE(""https://docs.google.com/spreadsheets/d/1XL5vhW3sbDhbH9Cz0tuDiY8C3ctxq1tqvaCgkFb8cCA/edit?usp=sharing"",""มหาสารคาม!M466"")"),77935.48)</f>
        <v>77935.48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IFERROR(__xludf.DUMMYFUNCTION("IMPORTRANGE(""https://docs.google.com/spreadsheets/d/1XL5vhW3sbDhbH9Cz0tuDiY8C3ctxq1tqvaCgkFb8cCA/edit?usp=sharing"",""มหาสารคาม!J468"")"),1865)</f>
        <v>1865</v>
      </c>
      <c r="K573" s="202">
        <f ca="1">IF(I573&gt;0,J573*100/I573,0)</f>
        <v>196.31578947368422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IFERROR(__xludf.DUMMYFUNCTION("IMPORTRANGE(""https://docs.google.com/spreadsheets/d/1XL5vhW3sbDhbH9Cz0tuDiY8C3ctxq1tqvaCgkFb8cCA/edit?usp=sharing"",""มหาสารคาม!J471"")"),50)</f>
        <v>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IFERROR(__xludf.DUMMYFUNCTION("IMPORTRANGE(""https://docs.google.com/spreadsheets/d/1XL5vhW3sbDhbH9Cz0tuDiY8C3ctxq1tqvaCgkFb8cCA/edit?usp=sharing"",""มหาสารคาม!J472"")"),1815)</f>
        <v>1815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IFERROR(__xludf.DUMMYFUNCTION("IMPORTRANGE(""https://docs.google.com/spreadsheets/d/1XL5vhW3sbDhbH9Cz0tuDiY8C3ctxq1tqvaCgkFb8cCA/edit?usp=sharing"",""มหาสารคาม!J166"")"),0)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3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IFERROR(__xludf.DUMMYFUNCTION("IMPORTRANGE(""https://docs.google.com/spreadsheets/d/1XL5vhW3sbDhbH9Cz0tuDiY8C3ctxq1tqvaCgkFb8cCA/edit?usp=sharing"",""มหาสารคาม!J166"")"),0)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IFERROR(__xludf.DUMMYFUNCTION("IMPORTRANGE(""https://docs.google.com/spreadsheets/d/1XL5vhW3sbDhbH9Cz0tuDiY8C3ctxq1tqvaCgkFb8cCA/edit?usp=sharing"",""มหาสารคาม!J523"")"),7538153.96)</f>
        <v>7538153.96</v>
      </c>
      <c r="K628" s="343">
        <f t="shared" ref="K628:K635" ca="1" si="129">IF(I628&gt;0,J628*100/I628,0)</f>
        <v>50.641651656378109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IFERROR(__xludf.DUMMYFUNCTION("IMPORTRANGE(""https://docs.google.com/spreadsheets/d/1XL5vhW3sbDhbH9Cz0tuDiY8C3ctxq1tqvaCgkFb8cCA/edit?usp=sharing"",""มหาสารคาม!J524"")"),693)</f>
        <v>693</v>
      </c>
      <c r="K629" s="343">
        <f t="shared" ca="1" si="129"/>
        <v>46.603900470746467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IFERROR(__xludf.DUMMYFUNCTION("IMPORTRANGE(""https://docs.google.com/spreadsheets/d/1XL5vhW3sbDhbH9Cz0tuDiY8C3ctxq1tqvaCgkFb8cCA/edit?usp=sharing"",""มหาสารคาม!J525"")"),1640338.86)</f>
        <v>1640338.86</v>
      </c>
      <c r="K630" s="343">
        <f t="shared" ca="1" si="129"/>
        <v>24.706812186197368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IFERROR(__xludf.DUMMYFUNCTION("IMPORTRANGE(""https://docs.google.com/spreadsheets/d/1XL5vhW3sbDhbH9Cz0tuDiY8C3ctxq1tqvaCgkFb8cCA/edit?usp=sharing"",""มหาสารคาม!J526"")"),142)</f>
        <v>142</v>
      </c>
      <c r="K631" s="343">
        <f t="shared" ca="1" si="129"/>
        <v>47.333333333333336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IFERROR(__xludf.DUMMYFUNCTION("IMPORTRANGE(""https://docs.google.com/spreadsheets/d/1XL5vhW3sbDhbH9Cz0tuDiY8C3ctxq1tqvaCgkFb8cCA/edit?usp=sharing"",""มหาสารคาม!J529"")"),6400000)</f>
        <v>6400000</v>
      </c>
      <c r="K634" s="343">
        <f t="shared" ca="1" si="129"/>
        <v>32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IFERROR(__xludf.DUMMYFUNCTION("IMPORTRANGE(""https://docs.google.com/spreadsheets/d/1XL5vhW3sbDhbH9Cz0tuDiY8C3ctxq1tqvaCgkFb8cCA/edit?usp=sharing"",""มหาสารคาม!J530"")"),128)</f>
        <v>128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45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45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45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45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45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45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45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45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45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45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IFERROR(__xludf.DUMMYFUNCTION("IMPORTRANGE(""https://docs.google.com/spreadsheets/d/1XL5vhW3sbDhbH9Cz0tuDiY8C3ctxq1tqvaCgkFb8cCA/edit#gid=346597447"",""มหาสารคาม!J541"")"),0)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45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IFERROR(__xludf.DUMMYFUNCTION("IMPORTRANGE(""https://docs.google.com/spreadsheets/d/1XL5vhW3sbDhbH9Cz0tuDiY8C3ctxq1tqvaCgkFb8cCA/edit#gid=346597447"",""มหาสารคาม!J542"")"),0)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45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IFERROR(__xludf.DUMMYFUNCTION("IMPORTRANGE(""https://docs.google.com/spreadsheets/d/1XL5vhW3sbDhbH9Cz0tuDiY8C3ctxq1tqvaCgkFb8cCA/edit#gid=346597447"",""มหาสารคาม!I543"")"),0)</f>
        <v>0</v>
      </c>
      <c r="J648" s="585">
        <f ca="1">IFERROR(__xludf.DUMMYFUNCTION("IMPORTRANGE(""https://docs.google.com/spreadsheets/d/1XL5vhW3sbDhbH9Cz0tuDiY8C3ctxq1tqvaCgkFb8cCA/edit#gid=346597447"",""มหาสารคาม!J543"")"),0)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IFERROR(__xludf.DUMMYFUNCTION("IMPORTRANGE(""https://docs.google.com/spreadsheets/d/1XL5vhW3sbDhbH9Cz0tuDiY8C3ctxq1tqvaCgkFb8cCA/edit#gid=346597447"",""มหาสารคาม!L543"")"),0)</f>
        <v>0</v>
      </c>
      <c r="M648" s="570"/>
      <c r="N648" s="587">
        <f ca="1">IFERROR(__xludf.DUMMYFUNCTION("IMPORTRANGE(""https://docs.google.com/spreadsheets/d/1XL5vhW3sbDhbH9Cz0tuDiY8C3ctxq1tqvaCgkFb8cCA/edit#gid=346597447"",""มหาสารคาม!M543"")"),0)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45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IFERROR(__xludf.DUMMYFUNCTION("IMPORTRANGE(""https://docs.google.com/spreadsheets/d/1XL5vhW3sbDhbH9Cz0tuDiY8C3ctxq1tqvaCgkFb8cCA/edit#gid=346597447"",""มหาสารคาม!I544"")"),0)</f>
        <v>0</v>
      </c>
      <c r="J649" s="585">
        <f ca="1">IFERROR(__xludf.DUMMYFUNCTION("IMPORTRANGE(""https://docs.google.com/spreadsheets/d/1XL5vhW3sbDhbH9Cz0tuDiY8C3ctxq1tqvaCgkFb8cCA/edit#gid=346597447"",""มหาสารคาม!J544"")"),0)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IFERROR(__xludf.DUMMYFUNCTION("IMPORTRANGE(""https://docs.google.com/spreadsheets/d/1XL5vhW3sbDhbH9Cz0tuDiY8C3ctxq1tqvaCgkFb8cCA/edit#gid=346597447"",""มหาสารคาม!L544"")"),0)</f>
        <v>0</v>
      </c>
      <c r="M649" s="570"/>
      <c r="N649" s="587">
        <f ca="1">IFERROR(__xludf.DUMMYFUNCTION("IMPORTRANGE(""https://docs.google.com/spreadsheets/d/1XL5vhW3sbDhbH9Cz0tuDiY8C3ctxq1tqvaCgkFb8cCA/edit#gid=346597447"",""มหาสารคาม!M544"")"),0)</f>
        <v>0</v>
      </c>
      <c r="O649" s="586">
        <f t="shared" ca="1" si="132"/>
        <v>0</v>
      </c>
      <c r="P649" s="586"/>
    </row>
    <row r="650" spans="1:16" ht="21.75" customHeight="1" x14ac:dyDescent="0.45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IFERROR(__xludf.DUMMYFUNCTION("IMPORTRANGE(""https://docs.google.com/spreadsheets/d/1XL5vhW3sbDhbH9Cz0tuDiY8C3ctxq1tqvaCgkFb8cCA/edit#gid=346597447"",""มหาสารคาม!I545"")"),0)</f>
        <v>0</v>
      </c>
      <c r="J650" s="585">
        <f ca="1">IFERROR(__xludf.DUMMYFUNCTION("IMPORTRANGE(""https://docs.google.com/spreadsheets/d/1XL5vhW3sbDhbH9Cz0tuDiY8C3ctxq1tqvaCgkFb8cCA/edit#gid=346597447"",""มหาสารคาม!J545"")"),0)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IFERROR(__xludf.DUMMYFUNCTION("IMPORTRANGE(""https://docs.google.com/spreadsheets/d/1XL5vhW3sbDhbH9Cz0tuDiY8C3ctxq1tqvaCgkFb8cCA/edit#gid=346597447"",""มหาสารคาม!L545"")"),0)</f>
        <v>0</v>
      </c>
      <c r="M650" s="570"/>
      <c r="N650" s="587">
        <f ca="1">IFERROR(__xludf.DUMMYFUNCTION("IMPORTRANGE(""https://docs.google.com/spreadsheets/d/1XL5vhW3sbDhbH9Cz0tuDiY8C3ctxq1tqvaCgkFb8cCA/edit#gid=346597447"",""มหาสารคาม!M545"")"),0)</f>
        <v>0</v>
      </c>
      <c r="O650" s="586">
        <f t="shared" ca="1" si="132"/>
        <v>0</v>
      </c>
      <c r="P650" s="586"/>
    </row>
    <row r="651" spans="1:16" ht="21.75" customHeight="1" x14ac:dyDescent="0.45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IFERROR(__xludf.DUMMYFUNCTION("IMPORTRANGE(""https://docs.google.com/spreadsheets/d/1XL5vhW3sbDhbH9Cz0tuDiY8C3ctxq1tqvaCgkFb8cCA/edit#gid=346597447"",""มหาสารคาม!I546"")"),0)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IFERROR(__xludf.DUMMYFUNCTION("IMPORTRANGE(""https://docs.google.com/spreadsheets/d/1XL5vhW3sbDhbH9Cz0tuDiY8C3ctxq1tqvaCgkFb8cCA/edit#gid=346597447"",""มหาสารคาม!L546"")"),0)</f>
        <v>0</v>
      </c>
      <c r="M651" s="570"/>
      <c r="N651" s="587">
        <f ca="1">IFERROR(__xludf.DUMMYFUNCTION("IMPORTRANGE(""https://docs.google.com/spreadsheets/d/1XL5vhW3sbDhbH9Cz0tuDiY8C3ctxq1tqvaCgkFb8cCA/edit#gid=346597447"",""มหาสารคาม!M546"")"),0)</f>
        <v>0</v>
      </c>
      <c r="O651" s="586">
        <f t="shared" ca="1" si="132"/>
        <v>0</v>
      </c>
      <c r="P651" s="586"/>
    </row>
    <row r="652" spans="1:16" ht="21.75" customHeight="1" x14ac:dyDescent="0.45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IFERROR(__xludf.DUMMYFUNCTION("IMPORTRANGE(""https://docs.google.com/spreadsheets/d/1XL5vhW3sbDhbH9Cz0tuDiY8C3ctxq1tqvaCgkFb8cCA/edit#gid=346597447"",""มหาสารคาม!J547"")"),0)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45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IFERROR(__xludf.DUMMYFUNCTION("IMPORTRANGE(""https://docs.google.com/spreadsheets/d/1XL5vhW3sbDhbH9Cz0tuDiY8C3ctxq1tqvaCgkFb8cCA/edit#gid=346597447"",""มหาสารคาม!J548"")"),0)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45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45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IFERROR(__xludf.DUMMYFUNCTION("IMPORTRANGE(""https://docs.google.com/spreadsheets/d/1XL5vhW3sbDhbH9Cz0tuDiY8C3ctxq1tqvaCgkFb8cCA/edit#gid=346597447"",""มหาสารคาม!J550"")"),0)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45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IFERROR(__xludf.DUMMYFUNCTION("IMPORTRANGE(""https://docs.google.com/spreadsheets/d/1XL5vhW3sbDhbH9Cz0tuDiY8C3ctxq1tqvaCgkFb8cCA/edit#gid=346597447"",""มหาสารคาม!J551"")"),0)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45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IFERROR(__xludf.DUMMYFUNCTION("IMPORTRANGE(""https://docs.google.com/spreadsheets/d/1XL5vhW3sbDhbH9Cz0tuDiY8C3ctxq1tqvaCgkFb8cCA/edit#gid=346597447"",""มหาสารคาม!J552"")"),0)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45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IFERROR(__xludf.DUMMYFUNCTION("IMPORTRANGE(""https://docs.google.com/spreadsheets/d/1XL5vhW3sbDhbH9Cz0tuDiY8C3ctxq1tqvaCgkFb8cCA/edit#gid=346597447"",""มหาสารคาม!J553"")"),0)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45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IFERROR(__xludf.DUMMYFUNCTION("IMPORTRANGE(""https://docs.google.com/spreadsheets/d/1XL5vhW3sbDhbH9Cz0tuDiY8C3ctxq1tqvaCgkFb8cCA/edit#gid=346597447"",""มหาสารคาม!J554"")"),0)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45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IFERROR(__xludf.DUMMYFUNCTION("IMPORTRANGE(""https://docs.google.com/spreadsheets/d/1XL5vhW3sbDhbH9Cz0tuDiY8C3ctxq1tqvaCgkFb8cCA/edit#gid=346597447"",""มหาสารคาม!J555"")"),0)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45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IFERROR(__xludf.DUMMYFUNCTION("IMPORTRANGE(""https://docs.google.com/spreadsheets/d/1XL5vhW3sbDhbH9Cz0tuDiY8C3ctxq1tqvaCgkFb8cCA/edit#gid=346597447"",""มหาสารคาม!J556"")"),0)</f>
        <v>0</v>
      </c>
      <c r="K661" s="586"/>
      <c r="L661" s="571">
        <f ca="1">IFERROR(__xludf.DUMMYFUNCTION("IMPORTRANGE(""https://docs.google.com/spreadsheets/d/1XL5vhW3sbDhbH9Cz0tuDiY8C3ctxq1tqvaCgkFb8cCA/edit#gid=346597447"",""มหาสารคาม!L556"")"),0)</f>
        <v>0</v>
      </c>
      <c r="M661" s="570"/>
      <c r="N661" s="587">
        <f ca="1">IFERROR(__xludf.DUMMYFUNCTION("IMPORTRANGE(""https://docs.google.com/spreadsheets/d/1XL5vhW3sbDhbH9Cz0tuDiY8C3ctxq1tqvaCgkFb8cCA/edit#gid=346597447"",""มหาสารคาม!M556"")"),0)</f>
        <v>0</v>
      </c>
      <c r="O661" s="586">
        <f ca="1">IF(L661&gt;0,N661*100/L661,0)</f>
        <v>0</v>
      </c>
      <c r="P661" s="586"/>
    </row>
    <row r="662" spans="1:16" ht="21.75" customHeight="1" x14ac:dyDescent="0.45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IFERROR(__xludf.DUMMYFUNCTION("IMPORTRANGE(""https://docs.google.com/spreadsheets/d/1XL5vhW3sbDhbH9Cz0tuDiY8C3ctxq1tqvaCgkFb8cCA/edit#gid=346597447"",""มหาสารคาม!J557"")"),0)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45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IFERROR(__xludf.DUMMYFUNCTION("IMPORTRANGE(""https://docs.google.com/spreadsheets/d/1XL5vhW3sbDhbH9Cz0tuDiY8C3ctxq1tqvaCgkFb8cCA/edit#gid=346597447"",""มหาสารคาม!I558"")"),0)</f>
        <v>0</v>
      </c>
      <c r="J663" s="585">
        <f ca="1">IFERROR(__xludf.DUMMYFUNCTION("IMPORTRANGE(""https://docs.google.com/spreadsheets/d/1XL5vhW3sbDhbH9Cz0tuDiY8C3ctxq1tqvaCgkFb8cCA/edit#gid=346597447"",""มหาสารคาม!J558"")"),0)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45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45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IFERROR(__xludf.DUMMYFUNCTION("IMPORTRANGE(""https://docs.google.com/spreadsheets/d/1XL5vhW3sbDhbH9Cz0tuDiY8C3ctxq1tqvaCgkFb8cCA/edit#gid=346597447"",""มหาสารคาม!I560"")"),0)</f>
        <v>0</v>
      </c>
      <c r="J665" s="585">
        <f ca="1">IFERROR(__xludf.DUMMYFUNCTION("IMPORTRANGE(""https://docs.google.com/spreadsheets/d/1XL5vhW3sbDhbH9Cz0tuDiY8C3ctxq1tqvaCgkFb8cCA/edit#gid=346597447"",""มหาสารคาม!J560"")"),0)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IFERROR(__xludf.DUMMYFUNCTION("IMPORTRANGE(""https://docs.google.com/spreadsheets/d/1XL5vhW3sbDhbH9Cz0tuDiY8C3ctxq1tqvaCgkFb8cCA/edit#gid=346597447"",""มหาสารคาม!L560"")"),0)</f>
        <v>0</v>
      </c>
      <c r="M665" s="570"/>
      <c r="N665" s="587">
        <f ca="1">IFERROR(__xludf.DUMMYFUNCTION("IMPORTRANGE(""https://docs.google.com/spreadsheets/d/1XL5vhW3sbDhbH9Cz0tuDiY8C3ctxq1tqvaCgkFb8cCA/edit#gid=346597447"",""มหาสารคาม!M560"")"),0)</f>
        <v>0</v>
      </c>
      <c r="O665" s="586">
        <f ca="1">IF(L665&gt;0,N665*100/L665,0)</f>
        <v>0</v>
      </c>
      <c r="P665" s="586"/>
    </row>
    <row r="666" spans="1:16" ht="21.75" customHeight="1" x14ac:dyDescent="0.45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IFERROR(__xludf.DUMMYFUNCTION("IMPORTRANGE(""https://docs.google.com/spreadsheets/d/1XL5vhW3sbDhbH9Cz0tuDiY8C3ctxq1tqvaCgkFb8cCA/edit#gid=346597447"",""มหาสารคาม!J561"")"),0)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45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IFERROR(__xludf.DUMMYFUNCTION("IMPORTRANGE(""https://docs.google.com/spreadsheets/d/1XL5vhW3sbDhbH9Cz0tuDiY8C3ctxq1tqvaCgkFb8cCA/edit#gid=346597447"",""มหาสารคาม!J562"")"),0)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45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IFERROR(__xludf.DUMMYFUNCTION("IMPORTRANGE(""https://docs.google.com/spreadsheets/d/1XL5vhW3sbDhbH9Cz0tuDiY8C3ctxq1tqvaCgkFb8cCA/edit#gid=346597447"",""มหาสารคาม!I563"")"),0)</f>
        <v>0</v>
      </c>
      <c r="J668" s="585">
        <f ca="1">IFERROR(__xludf.DUMMYFUNCTION("IMPORTRANGE(""https://docs.google.com/spreadsheets/d/1XL5vhW3sbDhbH9Cz0tuDiY8C3ctxq1tqvaCgkFb8cCA/edit#gid=346597447"",""มหาสารคาม!J563"")"),0)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IFERROR(__xludf.DUMMYFUNCTION("IMPORTRANGE(""https://docs.google.com/spreadsheets/d/1XL5vhW3sbDhbH9Cz0tuDiY8C3ctxq1tqvaCgkFb8cCA/edit#gid=346597447"",""มหาสารคาม!L563"")"),0)</f>
        <v>0</v>
      </c>
      <c r="M668" s="570"/>
      <c r="N668" s="587">
        <f ca="1">IFERROR(__xludf.DUMMYFUNCTION("IMPORTRANGE(""https://docs.google.com/spreadsheets/d/1XL5vhW3sbDhbH9Cz0tuDiY8C3ctxq1tqvaCgkFb8cCA/edit#gid=346597447"",""มหาสารคาม!M563"")"),0)</f>
        <v>0</v>
      </c>
      <c r="O668" s="586">
        <f ca="1">IF(L668&gt;0,N668*100/L668,0)</f>
        <v>0</v>
      </c>
      <c r="P668" s="586"/>
    </row>
    <row r="669" spans="1:16" ht="21.75" customHeight="1" x14ac:dyDescent="0.45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IFERROR(__xludf.DUMMYFUNCTION("IMPORTRANGE(""https://docs.google.com/spreadsheets/d/1XL5vhW3sbDhbH9Cz0tuDiY8C3ctxq1tqvaCgkFb8cCA/edit#gid=346597447"",""มหาสารคาม!J564"")"),0)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45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IFERROR(__xludf.DUMMYFUNCTION("IMPORTRANGE(""https://docs.google.com/spreadsheets/d/1XL5vhW3sbDhbH9Cz0tuDiY8C3ctxq1tqvaCgkFb8cCA/edit#gid=346597447"",""มหาสารคาม!J565"")"),0)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45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IFERROR(__xludf.DUMMYFUNCTION("IMPORTRANGE(""https://docs.google.com/spreadsheets/d/1XL5vhW3sbDhbH9Cz0tuDiY8C3ctxq1tqvaCgkFb8cCA/edit#gid=346597447"",""มหาสารคาม!I566"")"),0)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IFERROR(__xludf.DUMMYFUNCTION("IMPORTRANGE(""https://docs.google.com/spreadsheets/d/1XL5vhW3sbDhbH9Cz0tuDiY8C3ctxq1tqvaCgkFb8cCA/edit#gid=346597447"",""มหาสารคาม!L566"")"),0)</f>
        <v>0</v>
      </c>
      <c r="M671" s="570"/>
      <c r="N671" s="587">
        <f ca="1">IFERROR(__xludf.DUMMYFUNCTION("IMPORTRANGE(""https://docs.google.com/spreadsheets/d/1XL5vhW3sbDhbH9Cz0tuDiY8C3ctxq1tqvaCgkFb8cCA/edit#gid=346597447"",""มหาสารคาม!M566"")"),0)</f>
        <v>0</v>
      </c>
      <c r="O671" s="586">
        <f ca="1">IF(L671&gt;0,N671*100/L671,0)</f>
        <v>0</v>
      </c>
      <c r="P671" s="586"/>
    </row>
    <row r="672" spans="1:16" ht="21.75" customHeight="1" x14ac:dyDescent="0.45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IFERROR(__xludf.DUMMYFUNCTION("IMPORTRANGE(""https://docs.google.com/spreadsheets/d/1XL5vhW3sbDhbH9Cz0tuDiY8C3ctxq1tqvaCgkFb8cCA/edit#gid=346597447"",""มหาสารคาม!J567"")"),0)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45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IFERROR(__xludf.DUMMYFUNCTION("IMPORTRANGE(""https://docs.google.com/spreadsheets/d/1XL5vhW3sbDhbH9Cz0tuDiY8C3ctxq1tqvaCgkFb8cCA/edit#gid=346597447"",""มหาสารคาม!J568"")"),0)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45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IFERROR(__xludf.DUMMYFUNCTION("IMPORTRANGE(""https://docs.google.com/spreadsheets/d/1XL5vhW3sbDhbH9Cz0tuDiY8C3ctxq1tqvaCgkFb8cCA/edit#gid=346597447"",""มหาสารคาม!J569"")"),0)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45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IFERROR(__xludf.DUMMYFUNCTION("IMPORTRANGE(""https://docs.google.com/spreadsheets/d/1XL5vhW3sbDhbH9Cz0tuDiY8C3ctxq1tqvaCgkFb8cCA/edit#gid=346597447"",""มหาสารคาม!J570"")"),0)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45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IFERROR(__xludf.DUMMYFUNCTION("IMPORTRANGE(""https://docs.google.com/spreadsheets/d/1XL5vhW3sbDhbH9Cz0tuDiY8C3ctxq1tqvaCgkFb8cCA/edit#gid=346597447"",""มหาสารคาม!J571"")"),0)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45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IFERROR(__xludf.DUMMYFUNCTION("IMPORTRANGE(""https://docs.google.com/spreadsheets/d/1XL5vhW3sbDhbH9Cz0tuDiY8C3ctxq1tqvaCgkFb8cCA/edit#gid=346597447"",""มหาสารคาม!J572"")"),0)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3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3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3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3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3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3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3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3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3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3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3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3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3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3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3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3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3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3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3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3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3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3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3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3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3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3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3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3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3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3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3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3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3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3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3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3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3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3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3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3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3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3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3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3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3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3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3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3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3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3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3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3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3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3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3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3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3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3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3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3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3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3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3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3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3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3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3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3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3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3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3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3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3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3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3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3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3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3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3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3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3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3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3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3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3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3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3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3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3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3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3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3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3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3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3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3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3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3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3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3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3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3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3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3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3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3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3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3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3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3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3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3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3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3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3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3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3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3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3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3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3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3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3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3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3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3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3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3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3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3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3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3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3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3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3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3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3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3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3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3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3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3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3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3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3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3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3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3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3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3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3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3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3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3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3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3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3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3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3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3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3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3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3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3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3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3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3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3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3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3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3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3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3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3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3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3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3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3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3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3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3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3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3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3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3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3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3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3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3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3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3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3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3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3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3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3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3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3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3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3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3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3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3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3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3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3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3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3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3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3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3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3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3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3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3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3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3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3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3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3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3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3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3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3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3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3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3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3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3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3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3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3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3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3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3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3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3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3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3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3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3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3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3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3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3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3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3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3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3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3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3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3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3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3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3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3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3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3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3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3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3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3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3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3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3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3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3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3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3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3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3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3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3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3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3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3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3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3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3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3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3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3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3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3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3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3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3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3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3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3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3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3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3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3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3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3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3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3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3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3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3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3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3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3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3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3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3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3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3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3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3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3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3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3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3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3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3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3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3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3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3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3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3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3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3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3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3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3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3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3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3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3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3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3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3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3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3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3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3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3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3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3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3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3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3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3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3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3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3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3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3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3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3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3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3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3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3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3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3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3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3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3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3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3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3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3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3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3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3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3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3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3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3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3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3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3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3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3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3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3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3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3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3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3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3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3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3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3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3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3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3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3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3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3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3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3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3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3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3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3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3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3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3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3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3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3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3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3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3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3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3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3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3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3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3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3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3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3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3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3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3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3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3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3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3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3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3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3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3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3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3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3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3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3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3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3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3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3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3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3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3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3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3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3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3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3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3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3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3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3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3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3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3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3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3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3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3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3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3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3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3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3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3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3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3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3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เลย!Print_Titles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2022-06-05T15:35:29Z</cp:lastPrinted>
  <dcterms:modified xsi:type="dcterms:W3CDTF">2022-06-05T15:35:42Z</dcterms:modified>
</cp:coreProperties>
</file>